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485"/>
  </bookViews>
  <sheets>
    <sheet name="Introduction" sheetId="1" r:id="rId1"/>
    <sheet name="Insulation" sheetId="2" r:id="rId2"/>
    <sheet name="Boiling Water" sheetId="3" r:id="rId3"/>
  </sheets>
  <calcPr calcId="145621"/>
</workbook>
</file>

<file path=xl/calcChain.xml><?xml version="1.0" encoding="utf-8"?>
<calcChain xmlns="http://schemas.openxmlformats.org/spreadsheetml/2006/main">
  <c r="J4" i="3" l="1"/>
  <c r="H19" i="3"/>
  <c r="J11" i="3"/>
  <c r="H21" i="3" l="1"/>
  <c r="J14" i="3"/>
  <c r="H17" i="3" s="1"/>
  <c r="H18" i="3" s="1"/>
  <c r="H10" i="2"/>
  <c r="H11" i="2" s="1"/>
  <c r="G13" i="2" s="1"/>
  <c r="H7" i="2"/>
  <c r="H4" i="2"/>
  <c r="J12" i="3"/>
  <c r="J9" i="3"/>
  <c r="J7" i="3"/>
  <c r="G16" i="2" l="1"/>
  <c r="H22" i="3"/>
  <c r="H20" i="3"/>
  <c r="H8" i="2"/>
  <c r="H5" i="2" l="1"/>
</calcChain>
</file>

<file path=xl/sharedStrings.xml><?xml version="1.0" encoding="utf-8"?>
<sst xmlns="http://schemas.openxmlformats.org/spreadsheetml/2006/main" count="70" uniqueCount="63">
  <si>
    <t>Inside temperature</t>
  </si>
  <si>
    <t>centimeters</t>
  </si>
  <si>
    <t>Celsius</t>
  </si>
  <si>
    <t>Fahrenheit</t>
  </si>
  <si>
    <t>Pot thickness</t>
  </si>
  <si>
    <t>millimeters</t>
  </si>
  <si>
    <t>Hot plate temperature</t>
  </si>
  <si>
    <t>watts/meterC</t>
  </si>
  <si>
    <t>watts/meter2</t>
  </si>
  <si>
    <t>inches</t>
  </si>
  <si>
    <t>Water volume to heat</t>
  </si>
  <si>
    <t>cm3</t>
  </si>
  <si>
    <t>cups</t>
  </si>
  <si>
    <t xml:space="preserve">watts </t>
  </si>
  <si>
    <t>minutes</t>
  </si>
  <si>
    <t>Exploring  Insulation and Heat Flow</t>
  </si>
  <si>
    <t>Heat energy from a house.</t>
  </si>
  <si>
    <t>Blue color=no leakage to outside - good insulation</t>
  </si>
  <si>
    <t>Red color=significant leakage - poor insulation</t>
  </si>
  <si>
    <t>Centimeters</t>
  </si>
  <si>
    <t>Inches</t>
  </si>
  <si>
    <t>Types of pots</t>
  </si>
  <si>
    <t>Aluminum</t>
  </si>
  <si>
    <t>Thermal</t>
  </si>
  <si>
    <t>Conductivity</t>
  </si>
  <si>
    <t>Copper</t>
  </si>
  <si>
    <t>Glass</t>
  </si>
  <si>
    <t>Cast Iron</t>
  </si>
  <si>
    <t>Stainless Steel</t>
  </si>
  <si>
    <t>Time to boil water</t>
  </si>
  <si>
    <t>Joules</t>
  </si>
  <si>
    <t>Energy needed to boil water</t>
  </si>
  <si>
    <t>Heat flow into water</t>
  </si>
  <si>
    <t xml:space="preserve">Heat transfer, or heat flow, happens in solid materials when the faster-moving particles are in contact </t>
  </si>
  <si>
    <t xml:space="preserve">with slower-moving particles and transfer some of their energy. The slower moving particles start to move </t>
  </si>
  <si>
    <t>If a material is a good insulator, it gets harder and harder for the kinetic energy to move forward and so</t>
  </si>
  <si>
    <t>the more distant particles in the insulator remain cool. The insulator has absorbed the heat, or even</t>
  </si>
  <si>
    <t>reflected it back to the source of the heat.</t>
  </si>
  <si>
    <t>In this lab, you will examine how a common 'fiber glass' insulator works to keep your home warm in</t>
  </si>
  <si>
    <t>the winter and cool in the summer.  You will also explore how water boils in several different kinds of</t>
  </si>
  <si>
    <t>pots made from  materials that conduct heat differently.</t>
  </si>
  <si>
    <t>How it works:</t>
  </si>
  <si>
    <t>In the Insulation Lab, use the two sliders to select the outside and inside temperatures for your house.</t>
  </si>
  <si>
    <t>Use the third slider to select the thickness of the insulation. The program will calculate the R-value</t>
  </si>
  <si>
    <t>of the insulation and the amount of heat energy that flows through the insulation. This R-value is</t>
  </si>
  <si>
    <t>thicknesses from 12-inches to 18-inches.</t>
  </si>
  <si>
    <t>From this, the program calculates the volume of water you want to boil in cells I19 and I20.</t>
  </si>
  <si>
    <t>Next use the slider to select the hot plate temperature from  21 (off at room temperature) to 321 (highest setting).</t>
  </si>
  <si>
    <t>Use the table in columns N, O, P to select the thermal conductivity of the material in the pot.</t>
  </si>
  <si>
    <t>Enter this value using the slider cell J14.</t>
  </si>
  <si>
    <t>The program will calculate the amount of heat energy flowing into the water in cell I18 in units of watts.</t>
  </si>
  <si>
    <t>The energy needed to boil the water is calculated from its volume in cell I21 in units of Joules.</t>
  </si>
  <si>
    <t>The time to boil the water is estimated in cell I22 by dividing the energy in cell I21 by the heat flow in cell I18.</t>
  </si>
  <si>
    <t>more rapidly and thereby the kinetic energy moves into the cooler medium to 'heat it up'.</t>
  </si>
  <si>
    <t>written on the outside of a roll of insulation that you can buy at a hardware store based upon different</t>
  </si>
  <si>
    <t>In the Boiling Water lab, you will use sliders to select the pot thickness, diameter and water depth.</t>
  </si>
  <si>
    <t>Pot diameter</t>
  </si>
  <si>
    <t>Water depth</t>
  </si>
  <si>
    <t>Thermal conductivity</t>
  </si>
  <si>
    <t>Outside temperature</t>
  </si>
  <si>
    <t>Fiberglass insulation thickness</t>
  </si>
  <si>
    <t>Fiberglass insulation R-value</t>
  </si>
  <si>
    <t>Heat flux 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</si>
</sst>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NimbusRomNo9L-Regu"/>
    </font>
    <font>
      <b/>
      <sz val="14"/>
      <color theme="1"/>
      <name val="NimbusRomNo9L-Regu"/>
    </font>
    <font>
      <sz val="11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9999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0" fillId="0" borderId="0" xfId="0" applyNumberFormat="1"/>
    <xf numFmtId="166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4" fillId="0" borderId="0" xfId="0" applyFont="1"/>
    <xf numFmtId="0" fontId="0" fillId="0" borderId="0" xfId="0" applyFont="1"/>
    <xf numFmtId="0" fontId="8" fillId="0" borderId="0" xfId="0" applyFont="1"/>
    <xf numFmtId="0" fontId="15" fillId="0" borderId="0" xfId="0" applyFont="1"/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1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FF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F$4" horiz="1" max="100" page="10" val="25"/>
</file>

<file path=xl/ctrlProps/ctrlProp2.xml><?xml version="1.0" encoding="utf-8"?>
<formControlPr xmlns="http://schemas.microsoft.com/office/spreadsheetml/2009/9/main" objectType="Scroll" dx="16" fmlaLink="$F$10" horiz="1" max="100" page="10" val="83"/>
</file>

<file path=xl/ctrlProps/ctrlProp3.xml><?xml version="1.0" encoding="utf-8"?>
<formControlPr xmlns="http://schemas.microsoft.com/office/spreadsheetml/2009/9/main" objectType="Scroll" dx="16" fmlaLink="$F$7" horiz="1" max="100" page="10" val="79"/>
</file>

<file path=xl/ctrlProps/ctrlProp4.xml><?xml version="1.0" encoding="utf-8"?>
<formControlPr xmlns="http://schemas.microsoft.com/office/spreadsheetml/2009/9/main" objectType="Scroll" dx="16" fmlaLink="$G$4" horiz="1" max="100" page="10" val="10"/>
</file>

<file path=xl/ctrlProps/ctrlProp5.xml><?xml version="1.0" encoding="utf-8"?>
<formControlPr xmlns="http://schemas.microsoft.com/office/spreadsheetml/2009/9/main" objectType="Scroll" dx="16" fmlaLink="$G$11" horiz="1" max="100" page="10" val="100"/>
</file>

<file path=xl/ctrlProps/ctrlProp6.xml><?xml version="1.0" encoding="utf-8"?>
<formControlPr xmlns="http://schemas.microsoft.com/office/spreadsheetml/2009/9/main" objectType="Scroll" dx="16" fmlaLink="$G$14" horiz="1" max="100" page="10" val="54"/>
</file>

<file path=xl/ctrlProps/ctrlProp7.xml><?xml version="1.0" encoding="utf-8"?>
<formControlPr xmlns="http://schemas.microsoft.com/office/spreadsheetml/2009/9/main" objectType="Scroll" dx="16" fmlaLink="$J$6" horiz="1" max="100" page="10" val="14"/>
</file>

<file path=xl/ctrlProps/ctrlProp8.xml><?xml version="1.0" encoding="utf-8"?>
<formControlPr xmlns="http://schemas.microsoft.com/office/spreadsheetml/2009/9/main" objectType="Scroll" dx="16" fmlaLink="$J$8" horiz="1" max="100" page="10" val="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114300</xdr:rowOff>
        </xdr:from>
        <xdr:to>
          <xdr:col>7</xdr:col>
          <xdr:colOff>114300</xdr:colOff>
          <xdr:row>4</xdr:row>
          <xdr:rowOff>76200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142875</xdr:rowOff>
        </xdr:from>
        <xdr:to>
          <xdr:col>7</xdr:col>
          <xdr:colOff>66675</xdr:colOff>
          <xdr:row>10</xdr:row>
          <xdr:rowOff>104775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152400</xdr:rowOff>
        </xdr:from>
        <xdr:to>
          <xdr:col>7</xdr:col>
          <xdr:colOff>95250</xdr:colOff>
          <xdr:row>7</xdr:row>
          <xdr:rowOff>47625</xdr:rowOff>
        </xdr:to>
        <xdr:sp macro="" textlink="">
          <xdr:nvSpPr>
            <xdr:cNvPr id="2058" name="Scroll Bar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10</xdr:col>
      <xdr:colOff>400050</xdr:colOff>
      <xdr:row>3</xdr:row>
      <xdr:rowOff>85725</xdr:rowOff>
    </xdr:from>
    <xdr:ext cx="3200400" cy="17145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657225"/>
          <a:ext cx="3200400" cy="1714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114300</xdr:rowOff>
        </xdr:from>
        <xdr:to>
          <xdr:col>8</xdr:col>
          <xdr:colOff>952500</xdr:colOff>
          <xdr:row>4</xdr:row>
          <xdr:rowOff>47625</xdr:rowOff>
        </xdr:to>
        <xdr:sp macro="" textlink="">
          <xdr:nvSpPr>
            <xdr:cNvPr id="3078" name="Scroll Bar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161925</xdr:rowOff>
        </xdr:from>
        <xdr:to>
          <xdr:col>8</xdr:col>
          <xdr:colOff>942975</xdr:colOff>
          <xdr:row>11</xdr:row>
          <xdr:rowOff>66675</xdr:rowOff>
        </xdr:to>
        <xdr:sp macro="" textlink="">
          <xdr:nvSpPr>
            <xdr:cNvPr id="3079" name="Scroll Bar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133350</xdr:rowOff>
        </xdr:from>
        <xdr:to>
          <xdr:col>8</xdr:col>
          <xdr:colOff>942975</xdr:colOff>
          <xdr:row>14</xdr:row>
          <xdr:rowOff>19050</xdr:rowOff>
        </xdr:to>
        <xdr:sp macro="" textlink="">
          <xdr:nvSpPr>
            <xdr:cNvPr id="3080" name="Scroll Bar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161925</xdr:rowOff>
        </xdr:from>
        <xdr:to>
          <xdr:col>8</xdr:col>
          <xdr:colOff>952500</xdr:colOff>
          <xdr:row>6</xdr:row>
          <xdr:rowOff>95250</xdr:rowOff>
        </xdr:to>
        <xdr:sp macro="" textlink="">
          <xdr:nvSpPr>
            <xdr:cNvPr id="3081" name="Scroll Bar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</xdr:row>
          <xdr:rowOff>200025</xdr:rowOff>
        </xdr:from>
        <xdr:to>
          <xdr:col>8</xdr:col>
          <xdr:colOff>952500</xdr:colOff>
          <xdr:row>8</xdr:row>
          <xdr:rowOff>66675</xdr:rowOff>
        </xdr:to>
        <xdr:sp macro="" textlink="">
          <xdr:nvSpPr>
            <xdr:cNvPr id="3082" name="Scroll Bar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jpeg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image" Target="../media/image4.jpeg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5"/>
  <sheetViews>
    <sheetView showGridLines="0" tabSelected="1" workbookViewId="0">
      <selection activeCell="E8" sqref="E8"/>
    </sheetView>
  </sheetViews>
  <sheetFormatPr defaultRowHeight="15"/>
  <sheetData>
    <row r="3" spans="2:18" ht="18">
      <c r="B3" s="1"/>
    </row>
    <row r="4" spans="2:18" ht="18">
      <c r="B4" s="2"/>
    </row>
    <row r="8" spans="2:18" ht="61.5">
      <c r="E8" s="5" t="s">
        <v>15</v>
      </c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</row>
    <row r="13" spans="2:18" ht="21">
      <c r="D13" s="27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8" ht="21">
      <c r="D14" s="27" t="s">
        <v>34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8" ht="21">
      <c r="D15" s="27" t="s">
        <v>53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8" ht="2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4:17" ht="21">
      <c r="D17" s="27" t="s">
        <v>35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4:17" ht="21">
      <c r="D18" s="27" t="s">
        <v>36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4:17" ht="21">
      <c r="D19" s="27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4:17" ht="2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4:17" ht="21">
      <c r="D21" s="27" t="s">
        <v>38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4:17" ht="21">
      <c r="D22" s="27" t="s">
        <v>39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4:17" ht="21">
      <c r="D23" s="27" t="s">
        <v>40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4:17" ht="21"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4:17" ht="26.25">
      <c r="D25" s="28" t="s">
        <v>41</v>
      </c>
      <c r="E25" s="28"/>
      <c r="F25" s="2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4:17" ht="21"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4:17" ht="21">
      <c r="D27" s="27"/>
      <c r="E27" s="27" t="s">
        <v>42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4:17" ht="21">
      <c r="D28" s="27"/>
      <c r="E28" s="27" t="s">
        <v>43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4:17" ht="21">
      <c r="D29" s="27"/>
      <c r="E29" s="27" t="s">
        <v>44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4:17" ht="21">
      <c r="D30" s="27"/>
      <c r="E30" s="27" t="s">
        <v>54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4:17" ht="21">
      <c r="D31" s="27"/>
      <c r="E31" s="27" t="s">
        <v>45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4:17" ht="21"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5:5" ht="21">
      <c r="E33" s="27" t="s">
        <v>55</v>
      </c>
    </row>
    <row r="34" spans="5:5" ht="21">
      <c r="E34" s="27" t="s">
        <v>46</v>
      </c>
    </row>
    <row r="35" spans="5:5" ht="21">
      <c r="E35" s="27" t="s">
        <v>47</v>
      </c>
    </row>
    <row r="36" spans="5:5" ht="21">
      <c r="E36" s="27" t="s">
        <v>48</v>
      </c>
    </row>
    <row r="37" spans="5:5" ht="21">
      <c r="E37" s="27" t="s">
        <v>49</v>
      </c>
    </row>
    <row r="38" spans="5:5" ht="21">
      <c r="E38" s="27" t="s">
        <v>50</v>
      </c>
    </row>
    <row r="39" spans="5:5" ht="21">
      <c r="E39" s="27" t="s">
        <v>51</v>
      </c>
    </row>
    <row r="40" spans="5:5" ht="21">
      <c r="E40" s="27" t="s">
        <v>52</v>
      </c>
    </row>
    <row r="84" spans="1:5" ht="21">
      <c r="A84" s="4"/>
      <c r="B84" s="4"/>
      <c r="C84" s="4"/>
      <c r="D84" s="4"/>
      <c r="E84" s="4"/>
    </row>
    <row r="85" spans="1:5" ht="21">
      <c r="A85" s="4"/>
      <c r="B85" s="4"/>
      <c r="C85" s="4"/>
      <c r="D85" s="4"/>
      <c r="E85" s="4"/>
    </row>
  </sheetData>
  <pageMargins left="0.7" right="0.7" top="0.75" bottom="0.75" header="0.3" footer="0.3"/>
  <pageSetup orientation="portrait" horizontalDpi="4294967293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showGridLines="0" workbookViewId="0">
      <selection activeCell="C4" sqref="C4:E4"/>
    </sheetView>
  </sheetViews>
  <sheetFormatPr defaultRowHeight="15"/>
  <cols>
    <col min="1" max="1" width="3.85546875" customWidth="1"/>
    <col min="2" max="2" width="2.85546875" customWidth="1"/>
    <col min="5" max="5" width="19.85546875" customWidth="1"/>
    <col min="6" max="6" width="7.28515625" customWidth="1"/>
    <col min="7" max="7" width="24.7109375" customWidth="1"/>
    <col min="8" max="8" width="10.5703125" customWidth="1"/>
    <col min="9" max="9" width="13.5703125" customWidth="1"/>
  </cols>
  <sheetData>
    <row r="1" spans="1:15">
      <c r="A1" s="3"/>
    </row>
    <row r="4" spans="1:15" ht="21">
      <c r="C4" s="32" t="s">
        <v>0</v>
      </c>
      <c r="D4" s="32"/>
      <c r="E4" s="32"/>
      <c r="F4" s="16">
        <v>25</v>
      </c>
      <c r="H4" s="14">
        <f>(15 + F4/5)</f>
        <v>20</v>
      </c>
      <c r="I4" t="s">
        <v>2</v>
      </c>
    </row>
    <row r="5" spans="1:15">
      <c r="F5" s="16"/>
      <c r="H5" s="15">
        <f>(32+$H$4*(9/5))</f>
        <v>68</v>
      </c>
      <c r="I5" t="s">
        <v>3</v>
      </c>
    </row>
    <row r="6" spans="1:15">
      <c r="F6" s="16"/>
      <c r="H6" s="13"/>
    </row>
    <row r="7" spans="1:15" ht="21">
      <c r="C7" s="32" t="s">
        <v>59</v>
      </c>
      <c r="D7" s="32"/>
      <c r="E7" s="32"/>
      <c r="F7" s="16">
        <v>79</v>
      </c>
      <c r="H7" s="14">
        <f>(-40+F7*55/100)</f>
        <v>3.4500000000000028</v>
      </c>
      <c r="I7" t="s">
        <v>2</v>
      </c>
    </row>
    <row r="8" spans="1:15">
      <c r="F8" s="16"/>
      <c r="H8" s="15">
        <f>(32+$H$7*(9/5))</f>
        <v>38.210000000000008</v>
      </c>
      <c r="I8" t="s">
        <v>3</v>
      </c>
    </row>
    <row r="9" spans="1:15">
      <c r="F9" s="16"/>
      <c r="H9" s="13"/>
    </row>
    <row r="10" spans="1:15" ht="21">
      <c r="C10" s="32" t="s">
        <v>60</v>
      </c>
      <c r="D10" s="32"/>
      <c r="E10" s="32"/>
      <c r="F10" s="16">
        <v>83</v>
      </c>
      <c r="H10" s="15">
        <f>(1+F10)</f>
        <v>84</v>
      </c>
      <c r="I10" t="s">
        <v>19</v>
      </c>
    </row>
    <row r="11" spans="1:15">
      <c r="H11" s="14">
        <f>(H10/2.54)</f>
        <v>33.070866141732282</v>
      </c>
      <c r="I11" t="s">
        <v>20</v>
      </c>
    </row>
    <row r="12" spans="1:15">
      <c r="H12" s="13"/>
    </row>
    <row r="13" spans="1:15" ht="21">
      <c r="C13" s="32" t="s">
        <v>61</v>
      </c>
      <c r="D13" s="32"/>
      <c r="E13" s="32"/>
      <c r="F13" s="16"/>
      <c r="G13" s="29">
        <f>(3*H11)</f>
        <v>99.212598425196845</v>
      </c>
      <c r="H13" s="29"/>
      <c r="K13" s="12" t="s">
        <v>16</v>
      </c>
      <c r="L13" s="12"/>
      <c r="M13" s="12"/>
      <c r="N13" s="12"/>
      <c r="O13" s="12"/>
    </row>
    <row r="14" spans="1:15" ht="15.75">
      <c r="K14" s="12" t="s">
        <v>17</v>
      </c>
      <c r="L14" s="12"/>
      <c r="M14" s="12"/>
      <c r="N14" s="12"/>
      <c r="O14" s="12"/>
    </row>
    <row r="15" spans="1:15" ht="18.75">
      <c r="C15" s="30"/>
      <c r="D15" s="30"/>
      <c r="E15" s="30"/>
      <c r="G15" s="9"/>
      <c r="K15" s="12" t="s">
        <v>18</v>
      </c>
      <c r="L15" s="12"/>
      <c r="M15" s="12"/>
      <c r="N15" s="12"/>
      <c r="O15" s="12"/>
    </row>
    <row r="16" spans="1:15" ht="18.75">
      <c r="C16" s="30" t="s">
        <v>62</v>
      </c>
      <c r="D16" s="30"/>
      <c r="E16" s="30"/>
      <c r="G16" s="31">
        <f>((H4-H7)/G13)</f>
        <v>0.16681349206349205</v>
      </c>
      <c r="H16" s="31"/>
      <c r="I16" t="s">
        <v>8</v>
      </c>
    </row>
  </sheetData>
  <mergeCells count="8">
    <mergeCell ref="G13:H13"/>
    <mergeCell ref="C15:E15"/>
    <mergeCell ref="G16:H16"/>
    <mergeCell ref="C4:E4"/>
    <mergeCell ref="C10:E10"/>
    <mergeCell ref="C13:E13"/>
    <mergeCell ref="C16:E16"/>
    <mergeCell ref="C7:E7"/>
  </mergeCells>
  <pageMargins left="0.7" right="0.7" top="0.75" bottom="0.75" header="0.3" footer="0.3"/>
  <pageSetup orientation="portrait" horizontalDpi="4294967293" verticalDpi="0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Scroll Bar 2">
              <controlPr defaultSize="0" autoPict="0">
                <anchor moveWithCells="1">
                  <from>
                    <xdr:col>6</xdr:col>
                    <xdr:colOff>0</xdr:colOff>
                    <xdr:row>2</xdr:row>
                    <xdr:rowOff>114300</xdr:rowOff>
                  </from>
                  <to>
                    <xdr:col>7</xdr:col>
                    <xdr:colOff>114300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croll Bar 3">
              <controlPr defaultSize="0" autoPict="0">
                <anchor moveWithCells="1">
                  <from>
                    <xdr:col>6</xdr:col>
                    <xdr:colOff>0</xdr:colOff>
                    <xdr:row>8</xdr:row>
                    <xdr:rowOff>142875</xdr:rowOff>
                  </from>
                  <to>
                    <xdr:col>7</xdr:col>
                    <xdr:colOff>66675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Scroll Bar 10">
              <controlPr defaultSize="0" autoPict="0">
                <anchor moveWithCells="1">
                  <from>
                    <xdr:col>6</xdr:col>
                    <xdr:colOff>0</xdr:colOff>
                    <xdr:row>5</xdr:row>
                    <xdr:rowOff>152400</xdr:rowOff>
                  </from>
                  <to>
                    <xdr:col>7</xdr:col>
                    <xdr:colOff>95250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3:P23"/>
  <sheetViews>
    <sheetView showGridLines="0" workbookViewId="0">
      <selection activeCell="D4" sqref="D4:F4"/>
    </sheetView>
  </sheetViews>
  <sheetFormatPr defaultRowHeight="15"/>
  <cols>
    <col min="8" max="8" width="10.5703125" bestFit="1" customWidth="1"/>
    <col min="9" max="9" width="17.5703125" customWidth="1"/>
    <col min="10" max="10" width="16.85546875" customWidth="1"/>
    <col min="15" max="15" width="7" customWidth="1"/>
    <col min="16" max="16" width="10.42578125" customWidth="1"/>
  </cols>
  <sheetData>
    <row r="3" spans="4:16">
      <c r="N3" s="21"/>
      <c r="O3" s="21"/>
      <c r="P3" s="22" t="s">
        <v>23</v>
      </c>
    </row>
    <row r="4" spans="4:16" ht="18.75">
      <c r="D4" s="30" t="s">
        <v>4</v>
      </c>
      <c r="E4" s="30"/>
      <c r="F4" s="30"/>
      <c r="G4" s="25">
        <v>10</v>
      </c>
      <c r="J4" s="7">
        <f>(1.1+G4/10)</f>
        <v>2.1</v>
      </c>
      <c r="K4" t="s">
        <v>5</v>
      </c>
      <c r="N4" s="23" t="s">
        <v>21</v>
      </c>
      <c r="O4" s="23"/>
      <c r="P4" s="24" t="s">
        <v>24</v>
      </c>
    </row>
    <row r="5" spans="4:16" ht="14.25" customHeight="1">
      <c r="J5" s="7"/>
      <c r="N5" s="19" t="s">
        <v>25</v>
      </c>
      <c r="O5" s="19"/>
      <c r="P5" s="20">
        <v>380</v>
      </c>
    </row>
    <row r="6" spans="4:16" ht="18.75">
      <c r="D6" s="30" t="s">
        <v>56</v>
      </c>
      <c r="E6" s="30"/>
      <c r="F6" s="30"/>
      <c r="J6" s="7">
        <v>14</v>
      </c>
      <c r="K6" t="s">
        <v>1</v>
      </c>
      <c r="N6" s="19" t="s">
        <v>22</v>
      </c>
      <c r="O6" s="19"/>
      <c r="P6" s="20">
        <v>230</v>
      </c>
    </row>
    <row r="7" spans="4:16" ht="18.75">
      <c r="D7" s="11"/>
      <c r="E7" s="11"/>
      <c r="F7" s="11"/>
      <c r="J7" s="10">
        <f>(J6/2.54)</f>
        <v>5.5118110236220472</v>
      </c>
      <c r="K7" t="s">
        <v>9</v>
      </c>
      <c r="N7" s="19" t="s">
        <v>27</v>
      </c>
      <c r="O7" s="19"/>
      <c r="P7" s="20">
        <v>55</v>
      </c>
    </row>
    <row r="8" spans="4:16" ht="18.75">
      <c r="D8" s="30" t="s">
        <v>57</v>
      </c>
      <c r="E8" s="30"/>
      <c r="F8" s="30"/>
      <c r="J8" s="7">
        <v>7</v>
      </c>
      <c r="K8" t="s">
        <v>1</v>
      </c>
      <c r="N8" s="19" t="s">
        <v>28</v>
      </c>
      <c r="O8" s="19"/>
      <c r="P8" s="20">
        <v>16</v>
      </c>
    </row>
    <row r="9" spans="4:16">
      <c r="J9" s="10">
        <f>($J$8/2.54)</f>
        <v>2.7559055118110236</v>
      </c>
      <c r="K9" t="s">
        <v>9</v>
      </c>
      <c r="N9" s="19" t="s">
        <v>26</v>
      </c>
      <c r="O9" s="19"/>
      <c r="P9" s="20">
        <v>1</v>
      </c>
    </row>
    <row r="10" spans="4:16">
      <c r="J10" s="7"/>
    </row>
    <row r="11" spans="4:16" ht="18.75">
      <c r="D11" s="30" t="s">
        <v>6</v>
      </c>
      <c r="E11" s="30"/>
      <c r="F11" s="30"/>
      <c r="G11" s="17">
        <v>100</v>
      </c>
      <c r="J11" s="7">
        <f>(21+$G$11*3)</f>
        <v>321</v>
      </c>
      <c r="K11" t="s">
        <v>2</v>
      </c>
    </row>
    <row r="12" spans="4:16">
      <c r="J12" s="8">
        <f>(32+$J$11*(9/5))</f>
        <v>609.80000000000007</v>
      </c>
      <c r="K12" t="s">
        <v>3</v>
      </c>
    </row>
    <row r="13" spans="4:16">
      <c r="J13" s="7"/>
    </row>
    <row r="14" spans="4:16" ht="18.75">
      <c r="D14" s="30" t="s">
        <v>58</v>
      </c>
      <c r="E14" s="30"/>
      <c r="F14" s="30"/>
      <c r="G14" s="18">
        <v>54</v>
      </c>
      <c r="J14" s="7">
        <f>(1+4*G14)</f>
        <v>217</v>
      </c>
      <c r="K14" s="26" t="s">
        <v>7</v>
      </c>
      <c r="L14" s="26"/>
    </row>
    <row r="17" spans="4:11" ht="18.75">
      <c r="D17" s="30" t="s">
        <v>32</v>
      </c>
      <c r="E17" s="30"/>
      <c r="F17" s="30"/>
      <c r="H17" s="33">
        <f>(J14*(J11-20)/(J4*0.001))</f>
        <v>31103333.333333328</v>
      </c>
      <c r="I17" s="33"/>
      <c r="K17" t="s">
        <v>8</v>
      </c>
    </row>
    <row r="18" spans="4:11" ht="18.75">
      <c r="H18" s="33">
        <f>(H17*3.141*(0.01*J6/2)^2)</f>
        <v>478708.29300000001</v>
      </c>
      <c r="I18" s="33"/>
      <c r="K18" t="s">
        <v>13</v>
      </c>
    </row>
    <row r="19" spans="4:11" ht="18.75">
      <c r="D19" s="30" t="s">
        <v>10</v>
      </c>
      <c r="E19" s="30"/>
      <c r="F19" s="30"/>
      <c r="H19" s="33">
        <f>(3.141*(J8)*(J6/2)^2)</f>
        <v>1077.3630000000001</v>
      </c>
      <c r="I19" s="33"/>
      <c r="K19" t="s">
        <v>11</v>
      </c>
    </row>
    <row r="20" spans="4:11" ht="18.75">
      <c r="H20" s="33">
        <f>(H19*0.00422)</f>
        <v>4.5464718599999996</v>
      </c>
      <c r="I20" s="33"/>
      <c r="K20" t="s">
        <v>12</v>
      </c>
    </row>
    <row r="21" spans="4:11" ht="18.75">
      <c r="D21" s="35" t="s">
        <v>31</v>
      </c>
      <c r="E21" s="35"/>
      <c r="F21" s="35"/>
      <c r="H21" s="33">
        <f>((4.186*H19*(J11-20)) + H19*2261)</f>
        <v>3793380.0399180003</v>
      </c>
      <c r="I21" s="33"/>
      <c r="K21" t="s">
        <v>30</v>
      </c>
    </row>
    <row r="22" spans="4:11" ht="18.75">
      <c r="D22" s="30" t="s">
        <v>29</v>
      </c>
      <c r="E22" s="30"/>
      <c r="F22" s="30"/>
      <c r="H22" s="34">
        <f>(H21/(H18*60))</f>
        <v>0.13206999249812454</v>
      </c>
      <c r="I22" s="34"/>
      <c r="K22" t="s">
        <v>14</v>
      </c>
    </row>
    <row r="23" spans="4:11" ht="18.75">
      <c r="D23" s="30"/>
      <c r="E23" s="30"/>
      <c r="F23" s="30"/>
    </row>
  </sheetData>
  <mergeCells count="16">
    <mergeCell ref="D6:F6"/>
    <mergeCell ref="D8:F8"/>
    <mergeCell ref="D4:F4"/>
    <mergeCell ref="D11:F11"/>
    <mergeCell ref="H18:I18"/>
    <mergeCell ref="H19:I19"/>
    <mergeCell ref="D19:F19"/>
    <mergeCell ref="D22:F22"/>
    <mergeCell ref="D23:F23"/>
    <mergeCell ref="D14:F14"/>
    <mergeCell ref="D17:F17"/>
    <mergeCell ref="H17:I17"/>
    <mergeCell ref="H20:I20"/>
    <mergeCell ref="H22:I22"/>
    <mergeCell ref="H21:I21"/>
    <mergeCell ref="D21:F21"/>
  </mergeCells>
  <pageMargins left="0.7" right="0.7" top="0.75" bottom="0.75" header="0.3" footer="0.3"/>
  <pageSetup paperSize="0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5" name="Scroll Bar 6">
              <controlPr defaultSize="0" autoPict="0">
                <anchor moveWithCells="1">
                  <from>
                    <xdr:col>7</xdr:col>
                    <xdr:colOff>0</xdr:colOff>
                    <xdr:row>2</xdr:row>
                    <xdr:rowOff>114300</xdr:rowOff>
                  </from>
                  <to>
                    <xdr:col>8</xdr:col>
                    <xdr:colOff>952500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Scroll Bar 7">
              <controlPr defaultSize="0" autoPict="0">
                <anchor moveWithCells="1">
                  <from>
                    <xdr:col>7</xdr:col>
                    <xdr:colOff>9525</xdr:colOff>
                    <xdr:row>9</xdr:row>
                    <xdr:rowOff>161925</xdr:rowOff>
                  </from>
                  <to>
                    <xdr:col>8</xdr:col>
                    <xdr:colOff>942975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Scroll Bar 8">
              <controlPr defaultSize="0" autoPict="0">
                <anchor moveWithCells="1">
                  <from>
                    <xdr:col>7</xdr:col>
                    <xdr:colOff>0</xdr:colOff>
                    <xdr:row>12</xdr:row>
                    <xdr:rowOff>133350</xdr:rowOff>
                  </from>
                  <to>
                    <xdr:col>8</xdr:col>
                    <xdr:colOff>942975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Scroll Bar 9">
              <controlPr defaultSize="0" autoPict="0">
                <anchor moveWithCells="1">
                  <from>
                    <xdr:col>7</xdr:col>
                    <xdr:colOff>0</xdr:colOff>
                    <xdr:row>4</xdr:row>
                    <xdr:rowOff>161925</xdr:rowOff>
                  </from>
                  <to>
                    <xdr:col>8</xdr:col>
                    <xdr:colOff>952500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Scroll Bar 10">
              <controlPr defaultSize="0" autoPict="0">
                <anchor moveWithCells="1">
                  <from>
                    <xdr:col>6</xdr:col>
                    <xdr:colOff>600075</xdr:colOff>
                    <xdr:row>6</xdr:row>
                    <xdr:rowOff>200025</xdr:rowOff>
                  </from>
                  <to>
                    <xdr:col>8</xdr:col>
                    <xdr:colOff>952500</xdr:colOff>
                    <xdr:row>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Insulation</vt:lpstr>
      <vt:lpstr>Boiling Water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Odenwald, Sten F. (GSFC-672.0)[ADNET SYSTEMS INC]</cp:lastModifiedBy>
  <dcterms:created xsi:type="dcterms:W3CDTF">2014-09-30T14:57:11Z</dcterms:created>
  <dcterms:modified xsi:type="dcterms:W3CDTF">2014-11-18T14:19:16Z</dcterms:modified>
</cp:coreProperties>
</file>