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485"/>
  </bookViews>
  <sheets>
    <sheet name="Introduction" sheetId="1" r:id="rId1"/>
    <sheet name="Lab" sheetId="2" r:id="rId2"/>
  </sheets>
  <calcPr calcId="145621"/>
</workbook>
</file>

<file path=xl/calcChain.xml><?xml version="1.0" encoding="utf-8"?>
<calcChain xmlns="http://schemas.openxmlformats.org/spreadsheetml/2006/main">
  <c r="F10" i="2" l="1"/>
  <c r="F6" i="2"/>
  <c r="F8" i="2"/>
  <c r="F4" i="2"/>
  <c r="R3" i="2" l="1"/>
  <c r="R4" i="2" s="1"/>
  <c r="M4" i="2"/>
  <c r="M19" i="2" l="1"/>
  <c r="M5" i="2"/>
  <c r="M7" i="2"/>
  <c r="M17" i="2" l="1"/>
  <c r="M15" i="2"/>
  <c r="M8" i="2"/>
</calcChain>
</file>

<file path=xl/sharedStrings.xml><?xml version="1.0" encoding="utf-8"?>
<sst xmlns="http://schemas.openxmlformats.org/spreadsheetml/2006/main" count="56" uniqueCount="54">
  <si>
    <t>Select Impactor Properties</t>
  </si>
  <si>
    <t>Speed</t>
  </si>
  <si>
    <t>Diameter</t>
  </si>
  <si>
    <t>km/s</t>
  </si>
  <si>
    <t>meters</t>
  </si>
  <si>
    <t>Density</t>
  </si>
  <si>
    <t>kg/m3</t>
  </si>
  <si>
    <t>Calculated Properties</t>
  </si>
  <si>
    <t>Mass</t>
  </si>
  <si>
    <t>kg</t>
  </si>
  <si>
    <t>tons</t>
  </si>
  <si>
    <t>Energy</t>
  </si>
  <si>
    <t>Joules</t>
  </si>
  <si>
    <t>tons of TNT</t>
  </si>
  <si>
    <t>http://www.lpl.arizona.edu/tekton/crater_p.html</t>
  </si>
  <si>
    <t>Distance</t>
  </si>
  <si>
    <t>kilometers</t>
  </si>
  <si>
    <t>Model Pi2=</t>
  </si>
  <si>
    <t>Model PiD=</t>
  </si>
  <si>
    <t>http://en.wikipedia.org/wiki/Moment_magnitude_scale</t>
  </si>
  <si>
    <t>Iapygia region of Mars</t>
  </si>
  <si>
    <t>http://xpda.com/mars/viking/</t>
  </si>
  <si>
    <t xml:space="preserve">Background image from Viking </t>
  </si>
  <si>
    <t>Huygens Crater</t>
  </si>
  <si>
    <t>Large impact crater, Huygens 450 km diameter</t>
  </si>
  <si>
    <t>Resources:</t>
  </si>
  <si>
    <t>Exploring Impact Energy and Seismic Effects on Mars</t>
  </si>
  <si>
    <t>Mars is pelted by thousands of meteors every year; some of these are large enough to leave craters.</t>
  </si>
  <si>
    <t>How it works</t>
  </si>
  <si>
    <t>The selected values appear in column F.</t>
  </si>
  <si>
    <t>The program then uses a simple model of surface wave travel to estimate how large of a needle displacement to expect</t>
  </si>
  <si>
    <t>InSight lander on Mars</t>
  </si>
  <si>
    <t xml:space="preserve">Iron meteorite on  Mars </t>
  </si>
  <si>
    <t>(450 km)</t>
  </si>
  <si>
    <t>The impact would have a magnitude of</t>
  </si>
  <si>
    <t xml:space="preserve">And displace the seismograph sensor by </t>
  </si>
  <si>
    <t>millimeters</t>
  </si>
  <si>
    <t>(diameter=12 inches)</t>
  </si>
  <si>
    <t>It would produce a crater with a diameter of</t>
  </si>
  <si>
    <t>Impactor</t>
  </si>
  <si>
    <t>With a thin atmosphere and close proximity to the Asteroid Belt, the scars of these large impacts remain on the surface for billions of years.</t>
  </si>
  <si>
    <t>Scientists can predict from the energy of the impact the size of the crater that will result.</t>
  </si>
  <si>
    <t>A simple seismic model of the surface of Mars can also predict how much vertical shaking will occur far from the impact.</t>
  </si>
  <si>
    <t>This program lets you adjust the properties of the impactor and its distance from a seismic station to calculate the vertical shaking.</t>
  </si>
  <si>
    <t>First click on the 'Lab' tab below to open the worksheet calculator.</t>
  </si>
  <si>
    <t>Use the Speed slider in column C-D to select how fast the  meteor will impact the surface of Mars.</t>
  </si>
  <si>
    <t>Next, select the diameter and density of the meteor.</t>
  </si>
  <si>
    <t>Finally, use the fourth slider to select how far from the seismograph the impact will occur.</t>
  </si>
  <si>
    <t>First, the program will calculate the mass of the meteor assuming a spherical shape. The value appears in cells M4 and M5.</t>
  </si>
  <si>
    <t>Next, the program uses the calculated mass and selected speed to calculate the kinetic energy in cell M7.</t>
  </si>
  <si>
    <t>The kinetic energy is converted into explosive tons of TNT in cell M8.</t>
  </si>
  <si>
    <t>From the kinetic energy, the program calculates the estimated diameter of the crater from a mathematical model in cell M19.</t>
  </si>
  <si>
    <t>From the radiated seismic energy, it converts this into the Moment-Magnitude scale, similar to the Richter Scale, in cell M15.</t>
  </si>
  <si>
    <t xml:space="preserve">        at the seismic station located at the selected distance. The value is presented in cell M17.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</si>
</sst>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8"/>
      <color rgb="FFFFFF00"/>
      <name val="Calibri"/>
      <family val="2"/>
      <scheme val="minor"/>
    </font>
    <font>
      <sz val="20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452103"/>
      <name val="Calibri"/>
      <family val="2"/>
      <scheme val="minor"/>
    </font>
    <font>
      <sz val="11"/>
      <color rgb="FF753805"/>
      <name val="Calibri"/>
      <family val="2"/>
      <scheme val="minor"/>
    </font>
    <font>
      <sz val="11"/>
      <color rgb="FF3F1E03"/>
      <name val="Calibri"/>
      <family val="2"/>
      <scheme val="minor"/>
    </font>
    <font>
      <sz val="11"/>
      <color rgb="FFCB6007"/>
      <name val="Calibri"/>
      <family val="2"/>
      <scheme val="minor"/>
    </font>
    <font>
      <sz val="9"/>
      <color rgb="FFFFFF00"/>
      <name val="Arial"/>
      <family val="2"/>
    </font>
    <font>
      <sz val="14"/>
      <color rgb="FFFFFF00"/>
      <name val="Calibri"/>
      <family val="2"/>
      <scheme val="minor"/>
    </font>
    <font>
      <sz val="28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sz val="22"/>
      <color rgb="FFFFFF00"/>
      <name val="Calibri"/>
      <family val="2"/>
      <scheme val="minor"/>
    </font>
    <font>
      <b/>
      <sz val="22"/>
      <color rgb="FFFFFF0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18"/>
      <color rgb="FFFFFF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164" fontId="3" fillId="0" borderId="0" xfId="1" applyNumberFormat="1" applyFont="1" applyAlignment="1"/>
    <xf numFmtId="164" fontId="6" fillId="0" borderId="0" xfId="1" applyNumberFormat="1" applyFont="1" applyAlignment="1">
      <alignment horizontal="center"/>
    </xf>
    <xf numFmtId="0" fontId="3" fillId="0" borderId="0" xfId="0" applyFont="1" applyAlignment="1"/>
    <xf numFmtId="1" fontId="3" fillId="0" borderId="0" xfId="0" applyNumberFormat="1" applyFont="1" applyAlignment="1">
      <alignment horizontal="center"/>
    </xf>
    <xf numFmtId="11" fontId="3" fillId="0" borderId="0" xfId="0" applyNumberFormat="1" applyFont="1"/>
    <xf numFmtId="2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7" fillId="0" borderId="0" xfId="1" applyNumberFormat="1" applyFont="1" applyAlignment="1"/>
    <xf numFmtId="0" fontId="4" fillId="0" borderId="0" xfId="0" applyFont="1"/>
    <xf numFmtId="2" fontId="19" fillId="0" borderId="0" xfId="0" applyNumberFormat="1" applyFont="1"/>
    <xf numFmtId="165" fontId="20" fillId="0" borderId="0" xfId="0" applyNumberFormat="1" applyFont="1"/>
    <xf numFmtId="0" fontId="4" fillId="0" borderId="0" xfId="0" applyFont="1" applyAlignment="1"/>
    <xf numFmtId="1" fontId="5" fillId="0" borderId="0" xfId="0" applyNumberFormat="1" applyFont="1"/>
    <xf numFmtId="0" fontId="17" fillId="0" borderId="0" xfId="0" applyFont="1"/>
    <xf numFmtId="0" fontId="7" fillId="0" borderId="0" xfId="0" applyFont="1"/>
    <xf numFmtId="0" fontId="21" fillId="0" borderId="0" xfId="0" applyFont="1"/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B6007"/>
      <color rgb="FFA64E06"/>
      <color rgb="FF3F1E03"/>
      <color rgb="FF753805"/>
      <color rgb="FF4521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6" fmlaLink="$E$4" horiz="1" max="100" page="10" val="100"/>
</file>

<file path=xl/ctrlProps/ctrlProp2.xml><?xml version="1.0" encoding="utf-8"?>
<formControlPr xmlns="http://schemas.microsoft.com/office/spreadsheetml/2009/9/main" objectType="Scroll" dx="16" fmlaLink="$E$6" horiz="1" max="100" page="10" val="98"/>
</file>

<file path=xl/ctrlProps/ctrlProp3.xml><?xml version="1.0" encoding="utf-8"?>
<formControlPr xmlns="http://schemas.microsoft.com/office/spreadsheetml/2009/9/main" objectType="Scroll" dx="16" fmlaLink="$E$8" horiz="1" max="100" page="10" val="100"/>
</file>

<file path=xl/ctrlProps/ctrlProp4.xml><?xml version="1.0" encoding="utf-8"?>
<formControlPr xmlns="http://schemas.microsoft.com/office/spreadsheetml/2009/9/main" objectType="Scroll" dx="16" fmlaLink="$E$10" horiz="1" max="100" page="10" val="6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e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</xdr:row>
          <xdr:rowOff>28575</xdr:rowOff>
        </xdr:from>
        <xdr:to>
          <xdr:col>3</xdr:col>
          <xdr:colOff>409575</xdr:colOff>
          <xdr:row>4</xdr:row>
          <xdr:rowOff>38100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5</xdr:row>
          <xdr:rowOff>19050</xdr:rowOff>
        </xdr:from>
        <xdr:to>
          <xdr:col>3</xdr:col>
          <xdr:colOff>400050</xdr:colOff>
          <xdr:row>6</xdr:row>
          <xdr:rowOff>57150</xdr:rowOff>
        </xdr:to>
        <xdr:sp macro="" textlink="">
          <xdr:nvSpPr>
            <xdr:cNvPr id="2050" name="Scroll Ba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7</xdr:row>
          <xdr:rowOff>9525</xdr:rowOff>
        </xdr:from>
        <xdr:to>
          <xdr:col>3</xdr:col>
          <xdr:colOff>400050</xdr:colOff>
          <xdr:row>8</xdr:row>
          <xdr:rowOff>57150</xdr:rowOff>
        </xdr:to>
        <xdr:sp macro="" textlink="">
          <xdr:nvSpPr>
            <xdr:cNvPr id="2051" name="Scroll Bar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9</xdr:row>
          <xdr:rowOff>28575</xdr:rowOff>
        </xdr:from>
        <xdr:to>
          <xdr:col>3</xdr:col>
          <xdr:colOff>419100</xdr:colOff>
          <xdr:row>10</xdr:row>
          <xdr:rowOff>66675</xdr:rowOff>
        </xdr:to>
        <xdr:sp macro="" textlink="">
          <xdr:nvSpPr>
            <xdr:cNvPr id="2052" name="Scroll Bar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11</xdr:col>
      <xdr:colOff>314325</xdr:colOff>
      <xdr:row>26</xdr:row>
      <xdr:rowOff>57150</xdr:rowOff>
    </xdr:from>
    <xdr:to>
      <xdr:col>13</xdr:col>
      <xdr:colOff>588675</xdr:colOff>
      <xdr:row>36</xdr:row>
      <xdr:rowOff>85726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825" y="5200650"/>
          <a:ext cx="2903250" cy="1933576"/>
        </a:xfrm>
        <a:prstGeom prst="rect">
          <a:avLst/>
        </a:prstGeom>
      </xdr:spPr>
    </xdr:pic>
    <xdr:clientData/>
  </xdr:twoCellAnchor>
  <xdr:twoCellAnchor editAs="oneCell">
    <xdr:from>
      <xdr:col>8</xdr:col>
      <xdr:colOff>600075</xdr:colOff>
      <xdr:row>25</xdr:row>
      <xdr:rowOff>190499</xdr:rowOff>
    </xdr:from>
    <xdr:to>
      <xdr:col>10</xdr:col>
      <xdr:colOff>952500</xdr:colOff>
      <xdr:row>36</xdr:row>
      <xdr:rowOff>136450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3950" y="5143499"/>
          <a:ext cx="2743200" cy="20414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76200</xdr:rowOff>
    </xdr:from>
    <xdr:to>
      <xdr:col>6</xdr:col>
      <xdr:colOff>295275</xdr:colOff>
      <xdr:row>36</xdr:row>
      <xdr:rowOff>4763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219700"/>
          <a:ext cx="3352800" cy="1833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2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Q26"/>
  <sheetViews>
    <sheetView showGridLines="0" tabSelected="1" topLeftCell="B1" workbookViewId="0">
      <selection activeCell="C5" sqref="C5:N5"/>
    </sheetView>
  </sheetViews>
  <sheetFormatPr defaultRowHeight="15" x14ac:dyDescent="0.25"/>
  <cols>
    <col min="14" max="14" width="14.5703125" customWidth="1"/>
    <col min="15" max="15" width="47.85546875" customWidth="1"/>
  </cols>
  <sheetData>
    <row r="5" spans="3:17" ht="36" x14ac:dyDescent="0.55000000000000004">
      <c r="C5" s="32" t="s">
        <v>26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7" spans="3:17" ht="18.75" x14ac:dyDescent="0.3">
      <c r="D7" s="16" t="s">
        <v>27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</row>
    <row r="8" spans="3:17" ht="18.75" x14ac:dyDescent="0.3">
      <c r="D8" s="16" t="s">
        <v>40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</row>
    <row r="9" spans="3:17" ht="18.75" x14ac:dyDescent="0.3">
      <c r="D9" s="16" t="s">
        <v>41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</row>
    <row r="10" spans="3:17" ht="18.75" x14ac:dyDescent="0.3">
      <c r="D10" s="16" t="s">
        <v>42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</row>
    <row r="11" spans="3:17" ht="18.75" x14ac:dyDescent="0.3">
      <c r="D11" s="16" t="s">
        <v>43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</row>
    <row r="12" spans="3:17" ht="18.75" x14ac:dyDescent="0.3"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3:17" ht="28.5" x14ac:dyDescent="0.45">
      <c r="D13" s="33" t="s">
        <v>28</v>
      </c>
      <c r="E13" s="33"/>
      <c r="F13" s="33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3:17" ht="18.75" x14ac:dyDescent="0.3"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</row>
    <row r="15" spans="3:17" ht="18.75" x14ac:dyDescent="0.3">
      <c r="D15" s="16"/>
      <c r="E15" s="31" t="s">
        <v>44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17"/>
    </row>
    <row r="16" spans="3:17" ht="18.75" x14ac:dyDescent="0.3">
      <c r="D16" s="16"/>
      <c r="E16" s="31" t="s">
        <v>45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7"/>
    </row>
    <row r="17" spans="4:17" ht="18.75" x14ac:dyDescent="0.3">
      <c r="D17" s="16"/>
      <c r="E17" s="31" t="s">
        <v>46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7"/>
    </row>
    <row r="18" spans="4:17" ht="18.75" x14ac:dyDescent="0.3">
      <c r="D18" s="16"/>
      <c r="E18" s="31" t="s">
        <v>47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7"/>
    </row>
    <row r="19" spans="4:17" ht="18.75" x14ac:dyDescent="0.3">
      <c r="D19" s="16"/>
      <c r="E19" s="31" t="s">
        <v>29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17"/>
    </row>
    <row r="20" spans="4:17" ht="18.75" x14ac:dyDescent="0.3">
      <c r="D20" s="16"/>
      <c r="E20" s="31" t="s">
        <v>48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17"/>
    </row>
    <row r="21" spans="4:17" ht="18.75" x14ac:dyDescent="0.3">
      <c r="D21" s="16"/>
      <c r="E21" s="31" t="s">
        <v>49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7"/>
    </row>
    <row r="22" spans="4:17" ht="18.75" x14ac:dyDescent="0.3">
      <c r="D22" s="16"/>
      <c r="E22" s="31" t="s">
        <v>50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17"/>
    </row>
    <row r="23" spans="4:17" ht="18.75" x14ac:dyDescent="0.3">
      <c r="D23" s="16"/>
      <c r="E23" s="31" t="s">
        <v>51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17"/>
    </row>
    <row r="24" spans="4:17" ht="18.75" x14ac:dyDescent="0.3">
      <c r="D24" s="16"/>
      <c r="E24" s="31" t="s">
        <v>52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17"/>
    </row>
    <row r="25" spans="4:17" ht="18.75" x14ac:dyDescent="0.3">
      <c r="D25" s="16"/>
      <c r="E25" s="31" t="s">
        <v>30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/>
    </row>
    <row r="26" spans="4:17" ht="18.75" x14ac:dyDescent="0.3">
      <c r="D26" s="16"/>
      <c r="E26" s="31" t="s">
        <v>53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/>
    </row>
  </sheetData>
  <mergeCells count="14">
    <mergeCell ref="E19:P19"/>
    <mergeCell ref="C5:N5"/>
    <mergeCell ref="E15:P15"/>
    <mergeCell ref="E16:P16"/>
    <mergeCell ref="E17:P17"/>
    <mergeCell ref="E18:P18"/>
    <mergeCell ref="D13:F13"/>
    <mergeCell ref="E25:P25"/>
    <mergeCell ref="E26:P26"/>
    <mergeCell ref="E20:P20"/>
    <mergeCell ref="E21:P21"/>
    <mergeCell ref="E22:P22"/>
    <mergeCell ref="E23:P23"/>
    <mergeCell ref="E24:P24"/>
  </mergeCells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52"/>
  <sheetViews>
    <sheetView showGridLines="0" workbookViewId="0">
      <selection activeCell="M17" sqref="M17"/>
    </sheetView>
  </sheetViews>
  <sheetFormatPr defaultRowHeight="15" x14ac:dyDescent="0.25"/>
  <cols>
    <col min="2" max="2" width="11.85546875" customWidth="1"/>
    <col min="3" max="3" width="11.28515625" customWidth="1"/>
    <col min="5" max="5" width="3" customWidth="1"/>
    <col min="6" max="6" width="10.5703125" bestFit="1" customWidth="1"/>
    <col min="8" max="8" width="5.7109375" customWidth="1"/>
    <col min="10" max="10" width="26.7109375" customWidth="1"/>
    <col min="11" max="11" width="16.28515625" customWidth="1"/>
    <col min="13" max="13" width="30.28515625" bestFit="1" customWidth="1"/>
    <col min="14" max="14" width="22.28515625" customWidth="1"/>
    <col min="15" max="15" width="11.5703125" customWidth="1"/>
    <col min="17" max="18" width="12" bestFit="1" customWidth="1"/>
  </cols>
  <sheetData>
    <row r="2" spans="2:18" ht="26.25" x14ac:dyDescent="0.4">
      <c r="B2" s="34" t="s">
        <v>0</v>
      </c>
      <c r="C2" s="34"/>
      <c r="D2" s="34"/>
      <c r="E2" s="34"/>
      <c r="F2" s="34"/>
      <c r="G2" s="34"/>
      <c r="H2" s="2"/>
      <c r="L2" s="25" t="s">
        <v>7</v>
      </c>
      <c r="M2" s="25"/>
      <c r="N2" s="25"/>
      <c r="O2" s="18"/>
      <c r="P2" s="18"/>
    </row>
    <row r="3" spans="2:18" x14ac:dyDescent="0.25">
      <c r="Q3" s="10" t="s">
        <v>17</v>
      </c>
      <c r="R3" s="14">
        <f>(1.61*3.7*F6/(F4*1000)^2)</f>
        <v>9.3501072000000012E-6</v>
      </c>
    </row>
    <row r="4" spans="2:18" ht="23.25" x14ac:dyDescent="0.35">
      <c r="B4" s="28" t="s">
        <v>1</v>
      </c>
      <c r="E4" s="11">
        <v>100</v>
      </c>
      <c r="F4" s="30">
        <f>(5+E4*0.2)</f>
        <v>25</v>
      </c>
      <c r="G4" s="2" t="s">
        <v>3</v>
      </c>
      <c r="H4" s="2"/>
      <c r="K4" s="29" t="s">
        <v>39</v>
      </c>
      <c r="L4" s="27" t="s">
        <v>8</v>
      </c>
      <c r="M4" s="4">
        <f>(F8*1.333*3.141*(F6/2)^3)</f>
        <v>1482300911545.6399</v>
      </c>
      <c r="N4" s="2" t="s">
        <v>9</v>
      </c>
      <c r="O4" s="7"/>
      <c r="P4" s="2"/>
      <c r="Q4" s="10" t="s">
        <v>18</v>
      </c>
      <c r="R4" s="14">
        <f>(1.6*R3^-0.22)</f>
        <v>20.442797789686892</v>
      </c>
    </row>
    <row r="5" spans="2:18" ht="23.25" x14ac:dyDescent="0.35">
      <c r="B5" s="28"/>
      <c r="E5" s="10"/>
      <c r="F5" s="5"/>
      <c r="G5" s="2"/>
      <c r="H5" s="2"/>
      <c r="K5" s="22"/>
      <c r="L5" s="2"/>
      <c r="M5" s="4">
        <f>(M4/1000)</f>
        <v>1482300911.54564</v>
      </c>
      <c r="N5" s="2" t="s">
        <v>10</v>
      </c>
      <c r="O5" s="8"/>
      <c r="P5" s="2"/>
    </row>
    <row r="6" spans="2:18" ht="23.25" x14ac:dyDescent="0.35">
      <c r="B6" s="28" t="s">
        <v>2</v>
      </c>
      <c r="E6" s="10">
        <v>98</v>
      </c>
      <c r="F6" s="30">
        <f>(1+E6*10)</f>
        <v>981</v>
      </c>
      <c r="G6" s="2" t="s">
        <v>4</v>
      </c>
      <c r="H6" s="2"/>
      <c r="K6" s="22"/>
      <c r="L6" s="2"/>
      <c r="M6" s="6"/>
      <c r="N6" s="2"/>
      <c r="O6" s="8"/>
      <c r="P6" s="2"/>
    </row>
    <row r="7" spans="2:18" ht="23.25" x14ac:dyDescent="0.35">
      <c r="B7" s="28"/>
      <c r="E7" s="10"/>
      <c r="F7" s="3"/>
      <c r="G7" s="2"/>
      <c r="H7" s="2"/>
      <c r="K7" s="29" t="s">
        <v>39</v>
      </c>
      <c r="L7" s="27" t="s">
        <v>11</v>
      </c>
      <c r="M7" s="4">
        <f>(0.5*M4*(F4*1000)^2)</f>
        <v>4.6321903485801248E+20</v>
      </c>
      <c r="N7" s="2" t="s">
        <v>12</v>
      </c>
      <c r="O7" s="9"/>
      <c r="P7" s="2"/>
    </row>
    <row r="8" spans="2:18" ht="21" x14ac:dyDescent="0.35">
      <c r="B8" s="28" t="s">
        <v>5</v>
      </c>
      <c r="E8" s="12">
        <v>100</v>
      </c>
      <c r="F8" s="30">
        <f>(1000+20*E8)</f>
        <v>3000</v>
      </c>
      <c r="G8" s="2" t="s">
        <v>6</v>
      </c>
      <c r="H8" s="2"/>
      <c r="L8" s="2"/>
      <c r="M8" s="21">
        <f>(M7/4180000000)</f>
        <v>110817950922.9695</v>
      </c>
      <c r="N8" s="2" t="s">
        <v>13</v>
      </c>
      <c r="O8" s="8"/>
      <c r="P8" s="2"/>
    </row>
    <row r="9" spans="2:18" ht="18.75" x14ac:dyDescent="0.3">
      <c r="B9" s="28"/>
      <c r="E9" s="10"/>
      <c r="F9" s="3"/>
      <c r="G9" s="2"/>
      <c r="H9" s="2"/>
      <c r="L9" s="2"/>
      <c r="M9" s="2"/>
      <c r="N9" s="2"/>
    </row>
    <row r="10" spans="2:18" ht="18.75" x14ac:dyDescent="0.3">
      <c r="B10" s="28" t="s">
        <v>15</v>
      </c>
      <c r="E10" s="13">
        <v>6</v>
      </c>
      <c r="F10" s="30">
        <f>(1+E10*105)</f>
        <v>631</v>
      </c>
      <c r="G10" s="2" t="s">
        <v>16</v>
      </c>
      <c r="H10" s="2"/>
      <c r="L10" s="2"/>
      <c r="M10" s="2"/>
      <c r="N10" s="2"/>
      <c r="O10" s="2"/>
    </row>
    <row r="14" spans="2:18" x14ac:dyDescent="0.25">
      <c r="P14" s="2"/>
      <c r="Q14" s="2"/>
    </row>
    <row r="15" spans="2:18" ht="28.5" x14ac:dyDescent="0.45">
      <c r="H15" s="22" t="s">
        <v>34</v>
      </c>
      <c r="I15" s="22"/>
      <c r="J15" s="22"/>
      <c r="K15" s="2"/>
      <c r="L15" s="2"/>
      <c r="M15" s="23">
        <f>(0.666*LOG10(M7)-6)</f>
        <v>7.7634137406417754</v>
      </c>
      <c r="P15" s="2"/>
      <c r="Q15" s="2"/>
    </row>
    <row r="17" spans="6:17" ht="26.25" x14ac:dyDescent="0.4">
      <c r="H17" s="22" t="s">
        <v>35</v>
      </c>
      <c r="I17" s="22"/>
      <c r="J17" s="22"/>
      <c r="K17" s="22"/>
      <c r="M17" s="24">
        <f>(1000*(0.0016*M7*F4*1000/(5*2.7))/(4*3.141*10000000000*F10*1000))</f>
        <v>17312322.481304478</v>
      </c>
      <c r="N17" s="2" t="s">
        <v>36</v>
      </c>
      <c r="P17" s="2"/>
      <c r="Q17" s="2"/>
    </row>
    <row r="18" spans="6:17" x14ac:dyDescent="0.25">
      <c r="P18" s="2"/>
      <c r="Q18" s="2"/>
    </row>
    <row r="19" spans="6:17" ht="26.25" x14ac:dyDescent="0.4">
      <c r="H19" s="25" t="s">
        <v>38</v>
      </c>
      <c r="I19" s="25"/>
      <c r="J19" s="25"/>
      <c r="K19" s="25"/>
      <c r="M19" s="26">
        <f>($R$4*($M$4/3000)^0.333)</f>
        <v>16053.907935902784</v>
      </c>
      <c r="N19" s="2" t="s">
        <v>4</v>
      </c>
      <c r="P19" s="2"/>
      <c r="Q19" s="2"/>
    </row>
    <row r="20" spans="6:17" x14ac:dyDescent="0.25">
      <c r="F20" s="1" t="s">
        <v>23</v>
      </c>
      <c r="G20" s="1"/>
      <c r="P20" s="2"/>
      <c r="Q20" s="2"/>
    </row>
    <row r="21" spans="6:17" x14ac:dyDescent="0.25">
      <c r="F21" s="20" t="s">
        <v>33</v>
      </c>
    </row>
    <row r="33" spans="1:15" x14ac:dyDescent="0.25">
      <c r="M33" s="2"/>
      <c r="N33" s="2"/>
      <c r="O33" s="2"/>
    </row>
    <row r="34" spans="1:15" x14ac:dyDescent="0.25">
      <c r="L34" s="2"/>
      <c r="M34" s="2"/>
    </row>
    <row r="38" spans="1:15" x14ac:dyDescent="0.25">
      <c r="C38" s="19" t="s">
        <v>31</v>
      </c>
      <c r="D38" s="19"/>
      <c r="E38" s="19"/>
      <c r="F38" s="19"/>
      <c r="J38" s="35" t="s">
        <v>32</v>
      </c>
      <c r="K38" s="35"/>
    </row>
    <row r="39" spans="1:15" x14ac:dyDescent="0.25">
      <c r="J39" s="35" t="s">
        <v>37</v>
      </c>
      <c r="K39" s="35"/>
    </row>
    <row r="45" spans="1:15" x14ac:dyDescent="0.25">
      <c r="A45" s="2" t="s">
        <v>25</v>
      </c>
    </row>
    <row r="46" spans="1:15" x14ac:dyDescent="0.25">
      <c r="A46" s="2" t="s">
        <v>14</v>
      </c>
      <c r="B46" s="2"/>
      <c r="C46" s="2"/>
    </row>
    <row r="47" spans="1:15" x14ac:dyDescent="0.25">
      <c r="A47" s="2" t="s">
        <v>19</v>
      </c>
      <c r="B47" s="2"/>
      <c r="C47" s="2"/>
    </row>
    <row r="49" spans="1:3" x14ac:dyDescent="0.25">
      <c r="A49" s="2" t="s">
        <v>22</v>
      </c>
      <c r="B49" s="2"/>
      <c r="C49" s="2"/>
    </row>
    <row r="50" spans="1:3" x14ac:dyDescent="0.25">
      <c r="A50" s="15" t="s">
        <v>20</v>
      </c>
      <c r="B50" s="2"/>
      <c r="C50" s="2"/>
    </row>
    <row r="51" spans="1:3" x14ac:dyDescent="0.25">
      <c r="A51" s="15" t="s">
        <v>24</v>
      </c>
      <c r="B51" s="2"/>
      <c r="C51" s="2"/>
    </row>
    <row r="52" spans="1:3" x14ac:dyDescent="0.25">
      <c r="A52" s="2" t="s">
        <v>21</v>
      </c>
      <c r="B52" s="2"/>
      <c r="C52" s="2"/>
    </row>
  </sheetData>
  <mergeCells count="3">
    <mergeCell ref="B2:G2"/>
    <mergeCell ref="J38:K38"/>
    <mergeCell ref="J39:K39"/>
  </mergeCells>
  <pageMargins left="0.7" right="0.7" top="0.75" bottom="0.75" header="0.3" footer="0.3"/>
  <pageSetup orientation="portrait" horizontalDpi="4294967293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Scroll Bar 1">
              <controlPr defaultSize="0" autoPict="0">
                <anchor moveWithCells="1">
                  <from>
                    <xdr:col>2</xdr:col>
                    <xdr:colOff>114300</xdr:colOff>
                    <xdr:row>3</xdr:row>
                    <xdr:rowOff>28575</xdr:rowOff>
                  </from>
                  <to>
                    <xdr:col>3</xdr:col>
                    <xdr:colOff>409575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Scroll Bar 2">
              <controlPr defaultSize="0" autoPict="0">
                <anchor moveWithCells="1">
                  <from>
                    <xdr:col>2</xdr:col>
                    <xdr:colOff>123825</xdr:colOff>
                    <xdr:row>5</xdr:row>
                    <xdr:rowOff>19050</xdr:rowOff>
                  </from>
                  <to>
                    <xdr:col>3</xdr:col>
                    <xdr:colOff>400050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Scroll Bar 3">
              <controlPr defaultSize="0" autoPict="0">
                <anchor moveWithCells="1">
                  <from>
                    <xdr:col>2</xdr:col>
                    <xdr:colOff>142875</xdr:colOff>
                    <xdr:row>7</xdr:row>
                    <xdr:rowOff>9525</xdr:rowOff>
                  </from>
                  <to>
                    <xdr:col>3</xdr:col>
                    <xdr:colOff>400050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Scroll Bar 4">
              <controlPr defaultSize="0" autoPict="0">
                <anchor moveWithCells="1">
                  <from>
                    <xdr:col>2</xdr:col>
                    <xdr:colOff>133350</xdr:colOff>
                    <xdr:row>9</xdr:row>
                    <xdr:rowOff>28575</xdr:rowOff>
                  </from>
                  <to>
                    <xdr:col>3</xdr:col>
                    <xdr:colOff>419100</xdr:colOff>
                    <xdr:row>10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Lab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</dc:creator>
  <cp:lastModifiedBy>Odenwald, Sten F. (GSFC-672.0)[ADNET SYSTEMS INC]</cp:lastModifiedBy>
  <dcterms:created xsi:type="dcterms:W3CDTF">2014-09-22T19:57:05Z</dcterms:created>
  <dcterms:modified xsi:type="dcterms:W3CDTF">2014-11-18T14:18:39Z</dcterms:modified>
</cp:coreProperties>
</file>