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3660"/>
  </bookViews>
  <sheets>
    <sheet name="Introduction" sheetId="1" r:id="rId1"/>
    <sheet name="MarsInterior" sheetId="5" r:id="rId2"/>
  </sheets>
  <calcPr calcId="145621"/>
</workbook>
</file>

<file path=xl/calcChain.xml><?xml version="1.0" encoding="utf-8"?>
<calcChain xmlns="http://schemas.openxmlformats.org/spreadsheetml/2006/main">
  <c r="Q3" i="5" l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F108" i="5" s="1"/>
  <c r="I31" i="5"/>
  <c r="I32" i="5" s="1"/>
  <c r="G31" i="5"/>
  <c r="G32" i="5" s="1"/>
  <c r="G41" i="5"/>
  <c r="G45" i="5" l="1"/>
  <c r="G44" i="5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G103" i="5" s="1"/>
  <c r="C102" i="5"/>
  <c r="C90" i="5"/>
  <c r="C82" i="5"/>
  <c r="C74" i="5"/>
  <c r="C66" i="5"/>
  <c r="C101" i="5"/>
  <c r="C97" i="5"/>
  <c r="C89" i="5"/>
  <c r="C85" i="5"/>
  <c r="C81" i="5"/>
  <c r="C77" i="5"/>
  <c r="C73" i="5"/>
  <c r="C69" i="5"/>
  <c r="C65" i="5"/>
  <c r="C61" i="5"/>
  <c r="C60" i="5"/>
  <c r="C100" i="5"/>
  <c r="C96" i="5"/>
  <c r="C92" i="5"/>
  <c r="C88" i="5"/>
  <c r="C84" i="5"/>
  <c r="C80" i="5"/>
  <c r="C76" i="5"/>
  <c r="C72" i="5"/>
  <c r="C68" i="5"/>
  <c r="C104" i="5"/>
  <c r="C105" i="5"/>
  <c r="C103" i="5"/>
  <c r="C99" i="5"/>
  <c r="C95" i="5"/>
  <c r="C91" i="5"/>
  <c r="C87" i="5"/>
  <c r="C83" i="5"/>
  <c r="C79" i="5"/>
  <c r="C75" i="5"/>
  <c r="C71" i="5"/>
  <c r="C67" i="5"/>
  <c r="C63" i="5"/>
  <c r="C108" i="5"/>
  <c r="C98" i="5"/>
  <c r="C78" i="5"/>
  <c r="C70" i="5"/>
  <c r="C62" i="5"/>
  <c r="C107" i="5"/>
  <c r="C94" i="5"/>
  <c r="C86" i="5"/>
  <c r="C93" i="5"/>
  <c r="C106" i="5"/>
  <c r="C64" i="5"/>
  <c r="G102" i="5" l="1"/>
  <c r="E104" i="5"/>
  <c r="G104" i="5" s="1"/>
  <c r="E105" i="5" l="1"/>
  <c r="E106" i="5" s="1"/>
  <c r="G105" i="5" l="1"/>
  <c r="E107" i="5"/>
  <c r="G106" i="5"/>
  <c r="D11" i="5"/>
  <c r="D12" i="5"/>
  <c r="D13" i="5"/>
  <c r="E108" i="5" l="1"/>
  <c r="G46" i="5" s="1"/>
  <c r="G107" i="5"/>
  <c r="G108" i="5" l="1"/>
  <c r="Q5" i="5"/>
  <c r="D14" i="5"/>
  <c r="D15" i="5" l="1"/>
  <c r="D16" i="5" l="1"/>
  <c r="D17" i="5" l="1"/>
  <c r="D18" i="5" l="1"/>
  <c r="D19" i="5" l="1"/>
  <c r="D20" i="5" l="1"/>
  <c r="D21" i="5" l="1"/>
  <c r="D22" i="5" l="1"/>
  <c r="D23" i="5" l="1"/>
  <c r="D24" i="5" l="1"/>
  <c r="D25" i="5" l="1"/>
  <c r="D26" i="5" l="1"/>
  <c r="D27" i="5" l="1"/>
  <c r="D28" i="5" l="1"/>
  <c r="D29" i="5" l="1"/>
  <c r="D30" i="5" l="1"/>
  <c r="D31" i="5" l="1"/>
  <c r="D32" i="5" l="1"/>
  <c r="D33" i="5" l="1"/>
  <c r="D34" i="5" l="1"/>
  <c r="D35" i="5" l="1"/>
  <c r="D36" i="5" l="1"/>
  <c r="D37" i="5" l="1"/>
  <c r="D38" i="5" l="1"/>
  <c r="D39" i="5" l="1"/>
  <c r="D40" i="5" l="1"/>
  <c r="D41" i="5" l="1"/>
  <c r="D42" i="5" l="1"/>
  <c r="D43" i="5" l="1"/>
  <c r="D44" i="5" l="1"/>
  <c r="D45" i="5" l="1"/>
  <c r="D46" i="5" l="1"/>
  <c r="D47" i="5" l="1"/>
  <c r="D48" i="5" l="1"/>
  <c r="D49" i="5" l="1"/>
  <c r="D50" i="5" l="1"/>
  <c r="D51" i="5" l="1"/>
  <c r="D52" i="5" l="1"/>
  <c r="D53" i="5" l="1"/>
  <c r="D54" i="5" l="1"/>
  <c r="D55" i="5" l="1"/>
  <c r="D56" i="5" l="1"/>
  <c r="D57" i="5" l="1"/>
  <c r="D58" i="5" l="1"/>
  <c r="D60" i="5" l="1"/>
  <c r="D59" i="5"/>
  <c r="D61" i="5" l="1"/>
  <c r="D62" i="5" l="1"/>
  <c r="D63" i="5" l="1"/>
  <c r="D64" i="5" l="1"/>
  <c r="D65" i="5" l="1"/>
  <c r="D66" i="5" l="1"/>
  <c r="D67" i="5" l="1"/>
  <c r="D68" i="5" l="1"/>
  <c r="D69" i="5" l="1"/>
  <c r="D70" i="5" l="1"/>
  <c r="D71" i="5" l="1"/>
  <c r="D72" i="5" l="1"/>
  <c r="D73" i="5" l="1"/>
  <c r="D74" i="5" l="1"/>
  <c r="D75" i="5" l="1"/>
  <c r="D76" i="5" l="1"/>
  <c r="D77" i="5" l="1"/>
  <c r="D78" i="5" l="1"/>
  <c r="D79" i="5" l="1"/>
  <c r="D80" i="5" l="1"/>
  <c r="D81" i="5" l="1"/>
  <c r="D82" i="5" l="1"/>
  <c r="D83" i="5" l="1"/>
  <c r="D84" i="5" l="1"/>
  <c r="D85" i="5" l="1"/>
  <c r="D86" i="5" l="1"/>
  <c r="D87" i="5" l="1"/>
  <c r="D88" i="5" l="1"/>
  <c r="D89" i="5" l="1"/>
  <c r="D90" i="5" l="1"/>
  <c r="D91" i="5" l="1"/>
  <c r="D92" i="5" l="1"/>
  <c r="D93" i="5" l="1"/>
  <c r="D94" i="5" l="1"/>
  <c r="D95" i="5" l="1"/>
  <c r="D96" i="5" l="1"/>
  <c r="D97" i="5" l="1"/>
  <c r="D98" i="5" l="1"/>
  <c r="D99" i="5" l="1"/>
  <c r="D100" i="5" l="1"/>
  <c r="F102" i="5" l="1"/>
  <c r="D101" i="5"/>
  <c r="F103" i="5" l="1"/>
  <c r="D102" i="5"/>
  <c r="D103" i="5" l="1"/>
  <c r="F104" i="5" l="1"/>
  <c r="D104" i="5"/>
  <c r="F105" i="5"/>
  <c r="F106" i="5" l="1"/>
  <c r="D105" i="5"/>
  <c r="F107" i="5" l="1"/>
  <c r="D106" i="5"/>
  <c r="D108" i="5" l="1"/>
  <c r="D107" i="5"/>
  <c r="D10" i="5" l="1"/>
  <c r="D9" i="5" l="1"/>
  <c r="G36" i="5" s="1"/>
  <c r="G40" i="5" l="1"/>
</calcChain>
</file>

<file path=xl/sharedStrings.xml><?xml version="1.0" encoding="utf-8"?>
<sst xmlns="http://schemas.openxmlformats.org/spreadsheetml/2006/main" count="183" uniqueCount="71">
  <si>
    <t>Temperature</t>
  </si>
  <si>
    <t>W/mK</t>
  </si>
  <si>
    <t>Predicted</t>
  </si>
  <si>
    <t>In the winter, you heat the inside of your home to a comfortable temperature, but to make sure that this heat stays inside</t>
  </si>
  <si>
    <t>you add insulation to your walls and attic so that little of this heat escapes.</t>
  </si>
  <si>
    <t>The inside of Mars is very warm, just like the core of our planet Earth.</t>
  </si>
  <si>
    <t>This heat travels through the planet and escapes through its surface.</t>
  </si>
  <si>
    <t>The rock and surface material of Mars acts like the insulation in the attic of a house.</t>
  </si>
  <si>
    <t>For a given amount of heat energy escaping the planet's surface, called the heat flux, the change in temperature with depth</t>
  </si>
  <si>
    <t>can be used to figure out what kind of material is in the surface of Mars, and other features of the planet's interior.</t>
  </si>
  <si>
    <t>How it works:</t>
  </si>
  <si>
    <t>This mathematical model uses the equation F = k T/L to predict T for various depths below the surface of Mars.</t>
  </si>
  <si>
    <t>F is the heat flux leaving the surface of Mars and is measured in units of watts per square meter.</t>
  </si>
  <si>
    <t>k is a constant that specifies how much heat travels through a meter of material for a temperature change of exactly 1 degree kelvin.</t>
  </si>
  <si>
    <t xml:space="preserve">T is the temperature difference between two points located a distance L meters apart. On Earth it is called the geothermal gradient. </t>
  </si>
  <si>
    <t>You can change the heat flux for Mars by adjusting the vertical slider in column C. The selected value appears in cell C5.</t>
  </si>
  <si>
    <t>You can change the thermal conductivity constant, k, by using the slider in column F. The selected value appears in cell F5.</t>
  </si>
  <si>
    <t>Finally, adjust the surface temperature of Mars by using the horizontal slider in columns P-Q. The selected value appears in cell R2.</t>
  </si>
  <si>
    <t>Once the three values are selected in cells C5, F5 and R2, the program calculates the temperature changes</t>
  </si>
  <si>
    <t xml:space="preserve">     to a depth of 5 meters in columns I and J.</t>
  </si>
  <si>
    <t>The graph is automatically  updated with the new model</t>
  </si>
  <si>
    <t>NASA's InSight mission will deploy an instrument called a Tractor Mole to dig down 5 meters below the surface, trailing a string of</t>
  </si>
  <si>
    <t>temperature sensons behind it in the 3-inch diameter tunnel it digs.</t>
  </si>
  <si>
    <t>Material</t>
  </si>
  <si>
    <t>Planet</t>
  </si>
  <si>
    <t>Radius</t>
  </si>
  <si>
    <t>km</t>
  </si>
  <si>
    <t>Shell</t>
  </si>
  <si>
    <t>Mass</t>
  </si>
  <si>
    <t>(kg)</t>
  </si>
  <si>
    <t>Core</t>
  </si>
  <si>
    <t>Your Model</t>
  </si>
  <si>
    <t>kg</t>
  </si>
  <si>
    <t>(actual)</t>
  </si>
  <si>
    <t>kg/m3</t>
  </si>
  <si>
    <t>Mantle</t>
  </si>
  <si>
    <t>Crust</t>
  </si>
  <si>
    <t>Granite</t>
  </si>
  <si>
    <t>Mars JSC1</t>
  </si>
  <si>
    <t>Density</t>
  </si>
  <si>
    <t>Garnite</t>
  </si>
  <si>
    <t>Hematite</t>
  </si>
  <si>
    <t>Pyrite</t>
  </si>
  <si>
    <t>Mars Reg+ice</t>
  </si>
  <si>
    <t>Sandstone</t>
  </si>
  <si>
    <t>Basalt</t>
  </si>
  <si>
    <t>Heat flow</t>
  </si>
  <si>
    <t>(kelvin)</t>
  </si>
  <si>
    <t>W/m2</t>
  </si>
  <si>
    <t>mantle gradient</t>
  </si>
  <si>
    <t>crust gradient</t>
  </si>
  <si>
    <t>K/km</t>
  </si>
  <si>
    <t>Select Heat Flow at mantle-crust boundary</t>
  </si>
  <si>
    <t>Surface</t>
  </si>
  <si>
    <t>(kg/m3)</t>
  </si>
  <si>
    <t>(km)</t>
  </si>
  <si>
    <t>Region</t>
  </si>
  <si>
    <t>Select rock composition</t>
  </si>
  <si>
    <t>Temp.</t>
  </si>
  <si>
    <t>Depth (km)</t>
  </si>
  <si>
    <t>Surface Temperature</t>
  </si>
  <si>
    <t>kelvins</t>
  </si>
  <si>
    <t>surface temperature</t>
  </si>
  <si>
    <t>Iron-sulfide</t>
  </si>
  <si>
    <t>Exploring Heat Flow in the Martian Interior</t>
  </si>
  <si>
    <t>This lab lets you adjust the heat flow and type of interior material to match the mass, density and surface temperature of Mars.</t>
  </si>
  <si>
    <t>Open the 'MarsInterior' tab below.</t>
  </si>
  <si>
    <t>Thermal Coefficient</t>
  </si>
  <si>
    <t>Total Mass of Mars</t>
  </si>
  <si>
    <t>Average Density of Mars</t>
  </si>
  <si>
    <t>Thermal Properties of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</si>
</sst>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E+00"/>
  </numFmts>
  <fonts count="17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7" fillId="0" borderId="0" xfId="0" applyFont="1"/>
    <xf numFmtId="0" fontId="12" fillId="0" borderId="0" xfId="0" applyFont="1"/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11" fontId="3" fillId="0" borderId="0" xfId="0" applyNumberFormat="1" applyFont="1"/>
    <xf numFmtId="1" fontId="2" fillId="0" borderId="0" xfId="0" applyNumberFormat="1" applyFont="1"/>
    <xf numFmtId="2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476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MarsInterior!$B$9:$B$108</c:f>
              <c:numCache>
                <c:formatCode>General</c:formatCode>
                <c:ptCount val="100"/>
                <c:pt idx="0">
                  <c:v>33.700000000000003</c:v>
                </c:pt>
                <c:pt idx="1">
                  <c:v>67.400000000000006</c:v>
                </c:pt>
                <c:pt idx="2">
                  <c:v>101.10000000000001</c:v>
                </c:pt>
                <c:pt idx="3">
                  <c:v>134.80000000000001</c:v>
                </c:pt>
                <c:pt idx="4">
                  <c:v>168.5</c:v>
                </c:pt>
                <c:pt idx="5">
                  <c:v>202.2</c:v>
                </c:pt>
                <c:pt idx="6">
                  <c:v>235.89999999999998</c:v>
                </c:pt>
                <c:pt idx="7">
                  <c:v>269.59999999999997</c:v>
                </c:pt>
                <c:pt idx="8">
                  <c:v>303.29999999999995</c:v>
                </c:pt>
                <c:pt idx="9">
                  <c:v>336.99999999999994</c:v>
                </c:pt>
                <c:pt idx="10">
                  <c:v>370.69999999999993</c:v>
                </c:pt>
                <c:pt idx="11">
                  <c:v>404.39999999999992</c:v>
                </c:pt>
                <c:pt idx="12">
                  <c:v>438.09999999999991</c:v>
                </c:pt>
                <c:pt idx="13">
                  <c:v>471.7999999999999</c:v>
                </c:pt>
                <c:pt idx="14">
                  <c:v>505.49999999999989</c:v>
                </c:pt>
                <c:pt idx="15">
                  <c:v>539.19999999999993</c:v>
                </c:pt>
                <c:pt idx="16">
                  <c:v>572.9</c:v>
                </c:pt>
                <c:pt idx="17">
                  <c:v>606.6</c:v>
                </c:pt>
                <c:pt idx="18">
                  <c:v>640.30000000000007</c:v>
                </c:pt>
                <c:pt idx="19">
                  <c:v>674.00000000000011</c:v>
                </c:pt>
                <c:pt idx="20">
                  <c:v>707.70000000000016</c:v>
                </c:pt>
                <c:pt idx="21">
                  <c:v>741.4000000000002</c:v>
                </c:pt>
                <c:pt idx="22">
                  <c:v>775.10000000000025</c:v>
                </c:pt>
                <c:pt idx="23">
                  <c:v>808.8000000000003</c:v>
                </c:pt>
                <c:pt idx="24">
                  <c:v>842.50000000000034</c:v>
                </c:pt>
                <c:pt idx="25">
                  <c:v>876.20000000000039</c:v>
                </c:pt>
                <c:pt idx="26">
                  <c:v>909.90000000000043</c:v>
                </c:pt>
                <c:pt idx="27">
                  <c:v>943.60000000000048</c:v>
                </c:pt>
                <c:pt idx="28">
                  <c:v>977.30000000000052</c:v>
                </c:pt>
                <c:pt idx="29">
                  <c:v>1011.0000000000006</c:v>
                </c:pt>
                <c:pt idx="30">
                  <c:v>1044.7000000000005</c:v>
                </c:pt>
                <c:pt idx="31">
                  <c:v>1078.4000000000005</c:v>
                </c:pt>
                <c:pt idx="32">
                  <c:v>1112.1000000000006</c:v>
                </c:pt>
                <c:pt idx="33">
                  <c:v>1145.8000000000006</c:v>
                </c:pt>
                <c:pt idx="34">
                  <c:v>1179.5000000000007</c:v>
                </c:pt>
                <c:pt idx="35">
                  <c:v>1213.2000000000007</c:v>
                </c:pt>
                <c:pt idx="36">
                  <c:v>1246.9000000000008</c:v>
                </c:pt>
                <c:pt idx="37">
                  <c:v>1280.6000000000008</c:v>
                </c:pt>
                <c:pt idx="38">
                  <c:v>1314.3000000000009</c:v>
                </c:pt>
                <c:pt idx="39">
                  <c:v>1348.0000000000009</c:v>
                </c:pt>
                <c:pt idx="40">
                  <c:v>1381.700000000001</c:v>
                </c:pt>
                <c:pt idx="41">
                  <c:v>1415.400000000001</c:v>
                </c:pt>
                <c:pt idx="42">
                  <c:v>1449.100000000001</c:v>
                </c:pt>
                <c:pt idx="43">
                  <c:v>1482.8000000000011</c:v>
                </c:pt>
                <c:pt idx="44">
                  <c:v>1516.5000000000011</c:v>
                </c:pt>
                <c:pt idx="45">
                  <c:v>1550.2000000000012</c:v>
                </c:pt>
                <c:pt idx="46">
                  <c:v>1583.9000000000012</c:v>
                </c:pt>
                <c:pt idx="47">
                  <c:v>1617.6000000000013</c:v>
                </c:pt>
                <c:pt idx="48">
                  <c:v>1651.3000000000013</c:v>
                </c:pt>
                <c:pt idx="49">
                  <c:v>1685.0000000000014</c:v>
                </c:pt>
                <c:pt idx="50">
                  <c:v>1718.7000000000014</c:v>
                </c:pt>
                <c:pt idx="51">
                  <c:v>1752.4000000000015</c:v>
                </c:pt>
                <c:pt idx="52">
                  <c:v>1786.1000000000015</c:v>
                </c:pt>
                <c:pt idx="53">
                  <c:v>1819.8000000000015</c:v>
                </c:pt>
                <c:pt idx="54">
                  <c:v>1853.5000000000016</c:v>
                </c:pt>
                <c:pt idx="55">
                  <c:v>1887.2000000000016</c:v>
                </c:pt>
                <c:pt idx="56">
                  <c:v>1920.9000000000017</c:v>
                </c:pt>
                <c:pt idx="57">
                  <c:v>1954.6000000000017</c:v>
                </c:pt>
                <c:pt idx="58">
                  <c:v>1988.3000000000018</c:v>
                </c:pt>
                <c:pt idx="59">
                  <c:v>2022.0000000000018</c:v>
                </c:pt>
                <c:pt idx="60">
                  <c:v>2055.7000000000016</c:v>
                </c:pt>
                <c:pt idx="61">
                  <c:v>2089.4000000000015</c:v>
                </c:pt>
                <c:pt idx="62">
                  <c:v>2123.1000000000013</c:v>
                </c:pt>
                <c:pt idx="63">
                  <c:v>2156.8000000000011</c:v>
                </c:pt>
                <c:pt idx="64">
                  <c:v>2190.5000000000009</c:v>
                </c:pt>
                <c:pt idx="65">
                  <c:v>2224.2000000000007</c:v>
                </c:pt>
                <c:pt idx="66">
                  <c:v>2257.9000000000005</c:v>
                </c:pt>
                <c:pt idx="67">
                  <c:v>2291.6000000000004</c:v>
                </c:pt>
                <c:pt idx="68">
                  <c:v>2325.3000000000002</c:v>
                </c:pt>
                <c:pt idx="69">
                  <c:v>2359</c:v>
                </c:pt>
                <c:pt idx="70">
                  <c:v>2392.6999999999998</c:v>
                </c:pt>
                <c:pt idx="71">
                  <c:v>2426.3999999999996</c:v>
                </c:pt>
                <c:pt idx="72">
                  <c:v>2460.0999999999995</c:v>
                </c:pt>
                <c:pt idx="73">
                  <c:v>2493.7999999999993</c:v>
                </c:pt>
                <c:pt idx="74">
                  <c:v>2527.4999999999991</c:v>
                </c:pt>
                <c:pt idx="75">
                  <c:v>2561.1999999999989</c:v>
                </c:pt>
                <c:pt idx="76">
                  <c:v>2594.8999999999987</c:v>
                </c:pt>
                <c:pt idx="77">
                  <c:v>2628.5999999999985</c:v>
                </c:pt>
                <c:pt idx="78">
                  <c:v>2662.2999999999984</c:v>
                </c:pt>
                <c:pt idx="79">
                  <c:v>2695.9999999999982</c:v>
                </c:pt>
                <c:pt idx="80">
                  <c:v>2729.699999999998</c:v>
                </c:pt>
                <c:pt idx="81">
                  <c:v>2763.3999999999978</c:v>
                </c:pt>
                <c:pt idx="82">
                  <c:v>2797.0999999999976</c:v>
                </c:pt>
                <c:pt idx="83">
                  <c:v>2830.7999999999975</c:v>
                </c:pt>
                <c:pt idx="84">
                  <c:v>2864.4999999999973</c:v>
                </c:pt>
                <c:pt idx="85">
                  <c:v>2898.1999999999971</c:v>
                </c:pt>
                <c:pt idx="86">
                  <c:v>2931.8999999999969</c:v>
                </c:pt>
                <c:pt idx="87">
                  <c:v>2965.5999999999967</c:v>
                </c:pt>
                <c:pt idx="88">
                  <c:v>2999.2999999999965</c:v>
                </c:pt>
                <c:pt idx="89">
                  <c:v>3032.9999999999964</c:v>
                </c:pt>
                <c:pt idx="90">
                  <c:v>3066.6999999999962</c:v>
                </c:pt>
                <c:pt idx="91">
                  <c:v>3100.399999999996</c:v>
                </c:pt>
                <c:pt idx="92">
                  <c:v>3134.0999999999958</c:v>
                </c:pt>
                <c:pt idx="93">
                  <c:v>3167.7999999999956</c:v>
                </c:pt>
                <c:pt idx="94">
                  <c:v>3201.4999999999955</c:v>
                </c:pt>
                <c:pt idx="95">
                  <c:v>3235.1999999999953</c:v>
                </c:pt>
                <c:pt idx="96">
                  <c:v>3268.8999999999951</c:v>
                </c:pt>
                <c:pt idx="97">
                  <c:v>3302.5999999999949</c:v>
                </c:pt>
                <c:pt idx="98">
                  <c:v>3336.2999999999947</c:v>
                </c:pt>
                <c:pt idx="99">
                  <c:v>3369.9999999999945</c:v>
                </c:pt>
              </c:numCache>
            </c:numRef>
          </c:xVal>
          <c:yVal>
            <c:numRef>
              <c:f>MarsInterior!$E$9:$E$108</c:f>
              <c:numCache>
                <c:formatCode>General</c:formatCode>
                <c:ptCount val="100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3500</c:v>
                </c:pt>
                <c:pt idx="25">
                  <c:v>3500</c:v>
                </c:pt>
                <c:pt idx="26">
                  <c:v>3500</c:v>
                </c:pt>
                <c:pt idx="27">
                  <c:v>3500</c:v>
                </c:pt>
                <c:pt idx="28">
                  <c:v>3500</c:v>
                </c:pt>
                <c:pt idx="29">
                  <c:v>3500</c:v>
                </c:pt>
                <c:pt idx="30">
                  <c:v>3500</c:v>
                </c:pt>
                <c:pt idx="31">
                  <c:v>3500</c:v>
                </c:pt>
                <c:pt idx="32">
                  <c:v>3500</c:v>
                </c:pt>
                <c:pt idx="33">
                  <c:v>3500</c:v>
                </c:pt>
                <c:pt idx="34">
                  <c:v>3500</c:v>
                </c:pt>
                <c:pt idx="35">
                  <c:v>3500</c:v>
                </c:pt>
                <c:pt idx="36">
                  <c:v>3500</c:v>
                </c:pt>
                <c:pt idx="37">
                  <c:v>3500</c:v>
                </c:pt>
                <c:pt idx="38">
                  <c:v>3500</c:v>
                </c:pt>
                <c:pt idx="39">
                  <c:v>3500</c:v>
                </c:pt>
                <c:pt idx="40">
                  <c:v>3500</c:v>
                </c:pt>
                <c:pt idx="41">
                  <c:v>3500</c:v>
                </c:pt>
                <c:pt idx="42">
                  <c:v>3500</c:v>
                </c:pt>
                <c:pt idx="43">
                  <c:v>3500</c:v>
                </c:pt>
                <c:pt idx="44">
                  <c:v>3500</c:v>
                </c:pt>
                <c:pt idx="45">
                  <c:v>3500</c:v>
                </c:pt>
                <c:pt idx="46">
                  <c:v>3500</c:v>
                </c:pt>
                <c:pt idx="47">
                  <c:v>3500</c:v>
                </c:pt>
                <c:pt idx="48">
                  <c:v>3500</c:v>
                </c:pt>
                <c:pt idx="49">
                  <c:v>3500</c:v>
                </c:pt>
                <c:pt idx="50">
                  <c:v>3500</c:v>
                </c:pt>
                <c:pt idx="51">
                  <c:v>3500</c:v>
                </c:pt>
                <c:pt idx="52" formatCode="0">
                  <c:v>3430.6948750683932</c:v>
                </c:pt>
                <c:pt idx="53" formatCode="0">
                  <c:v>3361.3897501367865</c:v>
                </c:pt>
                <c:pt idx="54" formatCode="0">
                  <c:v>3292.0846252051797</c:v>
                </c:pt>
                <c:pt idx="55" formatCode="0">
                  <c:v>3222.7795002735729</c:v>
                </c:pt>
                <c:pt idx="56" formatCode="0">
                  <c:v>3153.4743753419662</c:v>
                </c:pt>
                <c:pt idx="57" formatCode="0">
                  <c:v>3084.1692504103594</c:v>
                </c:pt>
                <c:pt idx="58" formatCode="0">
                  <c:v>3014.8641254787526</c:v>
                </c:pt>
                <c:pt idx="59" formatCode="0">
                  <c:v>2945.5590005471458</c:v>
                </c:pt>
                <c:pt idx="60" formatCode="0">
                  <c:v>2876.2538756155391</c:v>
                </c:pt>
                <c:pt idx="61" formatCode="0">
                  <c:v>2806.9487506839323</c:v>
                </c:pt>
                <c:pt idx="62" formatCode="0">
                  <c:v>2737.6436257523255</c:v>
                </c:pt>
                <c:pt idx="63" formatCode="0">
                  <c:v>2668.3385008207188</c:v>
                </c:pt>
                <c:pt idx="64" formatCode="0">
                  <c:v>2599.033375889112</c:v>
                </c:pt>
                <c:pt idx="65" formatCode="0">
                  <c:v>2529.7282509575052</c:v>
                </c:pt>
                <c:pt idx="66" formatCode="0">
                  <c:v>2460.4231260258985</c:v>
                </c:pt>
                <c:pt idx="67" formatCode="0">
                  <c:v>2391.1180010942917</c:v>
                </c:pt>
                <c:pt idx="68" formatCode="0">
                  <c:v>2321.8128761626849</c:v>
                </c:pt>
                <c:pt idx="69" formatCode="0">
                  <c:v>2252.5077512310781</c:v>
                </c:pt>
                <c:pt idx="70" formatCode="0">
                  <c:v>2183.2026262994714</c:v>
                </c:pt>
                <c:pt idx="71" formatCode="0">
                  <c:v>2113.8975013678646</c:v>
                </c:pt>
                <c:pt idx="72" formatCode="0">
                  <c:v>2044.5923764362578</c:v>
                </c:pt>
                <c:pt idx="73" formatCode="0">
                  <c:v>1975.2872515046511</c:v>
                </c:pt>
                <c:pt idx="74" formatCode="0">
                  <c:v>1905.9821265730443</c:v>
                </c:pt>
                <c:pt idx="75" formatCode="0">
                  <c:v>1836.6770016414375</c:v>
                </c:pt>
                <c:pt idx="76" formatCode="0">
                  <c:v>1767.3718767098308</c:v>
                </c:pt>
                <c:pt idx="77" formatCode="0">
                  <c:v>1698.066751778224</c:v>
                </c:pt>
                <c:pt idx="78" formatCode="0">
                  <c:v>1628.7616268466172</c:v>
                </c:pt>
                <c:pt idx="79" formatCode="0">
                  <c:v>1559.4565019150104</c:v>
                </c:pt>
                <c:pt idx="80" formatCode="0">
                  <c:v>1490.1513769834037</c:v>
                </c:pt>
                <c:pt idx="81" formatCode="0">
                  <c:v>1420.8462520517969</c:v>
                </c:pt>
                <c:pt idx="82" formatCode="0">
                  <c:v>1351.5411271201901</c:v>
                </c:pt>
                <c:pt idx="83" formatCode="0">
                  <c:v>1282.2360021885834</c:v>
                </c:pt>
                <c:pt idx="84" formatCode="0">
                  <c:v>1212.9308772569766</c:v>
                </c:pt>
                <c:pt idx="85" formatCode="0">
                  <c:v>1143.6257523253698</c:v>
                </c:pt>
                <c:pt idx="86" formatCode="0">
                  <c:v>1074.3206273937631</c:v>
                </c:pt>
                <c:pt idx="87" formatCode="0">
                  <c:v>1005.0155024621563</c:v>
                </c:pt>
                <c:pt idx="88" formatCode="0">
                  <c:v>935.71037753054952</c:v>
                </c:pt>
                <c:pt idx="89" formatCode="0">
                  <c:v>866.40525259894275</c:v>
                </c:pt>
                <c:pt idx="90" formatCode="0">
                  <c:v>797.10012766733598</c:v>
                </c:pt>
                <c:pt idx="91" formatCode="0">
                  <c:v>727.79500273572921</c:v>
                </c:pt>
                <c:pt idx="92" formatCode="0">
                  <c:v>658.48987780412244</c:v>
                </c:pt>
                <c:pt idx="93" formatCode="0">
                  <c:v>589.18475287251567</c:v>
                </c:pt>
                <c:pt idx="94" formatCode="0">
                  <c:v>519.8796279409089</c:v>
                </c:pt>
                <c:pt idx="95" formatCode="0">
                  <c:v>368.08202474516975</c:v>
                </c:pt>
                <c:pt idx="96" formatCode="0">
                  <c:v>216.28442154943062</c:v>
                </c:pt>
                <c:pt idx="97" formatCode="0">
                  <c:v>64.48681835369149</c:v>
                </c:pt>
                <c:pt idx="98" formatCode="0">
                  <c:v>-87.310784842047639</c:v>
                </c:pt>
                <c:pt idx="99" formatCode="0">
                  <c:v>-239.10838803778677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28352"/>
        <c:axId val="69428928"/>
      </c:scatterChart>
      <c:valAx>
        <c:axId val="6942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r>
                  <a:rPr lang="en-US">
                    <a:solidFill>
                      <a:srgbClr val="FFFF00"/>
                    </a:solidFill>
                  </a:rPr>
                  <a:t>Distance</a:t>
                </a:r>
                <a:r>
                  <a:rPr lang="en-US" baseline="0">
                    <a:solidFill>
                      <a:srgbClr val="FFFF00"/>
                    </a:solidFill>
                  </a:rPr>
                  <a:t> from Center (kilometers)</a:t>
                </a:r>
                <a:endParaRPr lang="en-US">
                  <a:solidFill>
                    <a:srgbClr val="FFFF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69428928"/>
        <c:crosses val="autoZero"/>
        <c:crossBetween val="midCat"/>
      </c:valAx>
      <c:valAx>
        <c:axId val="69428928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r>
                  <a:rPr lang="en-US">
                    <a:solidFill>
                      <a:srgbClr val="FFFF00"/>
                    </a:solidFill>
                  </a:rPr>
                  <a:t>Temperature</a:t>
                </a:r>
                <a:r>
                  <a:rPr lang="en-US" baseline="0">
                    <a:solidFill>
                      <a:srgbClr val="FFFF00"/>
                    </a:solidFill>
                  </a:rPr>
                  <a:t> (kelvins)</a:t>
                </a:r>
                <a:endParaRPr lang="en-US">
                  <a:solidFill>
                    <a:srgbClr val="FFFF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69428352"/>
        <c:crosses val="autoZero"/>
        <c:crossBetween val="midCat"/>
      </c:valAx>
      <c:spPr>
        <a:solidFill>
          <a:schemeClr val="accent1">
            <a:alpha val="64000"/>
          </a:schemeClr>
        </a:solidFill>
      </c:spPr>
    </c:plotArea>
    <c:plotVisOnly val="1"/>
    <c:dispBlanksAs val="gap"/>
    <c:showDLblsOverMax val="0"/>
  </c:chart>
  <c:spPr>
    <a:solidFill>
      <a:schemeClr val="accent1">
        <a:alpha val="58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MarsInterior!$B$101:$B$108</c:f>
              <c:numCache>
                <c:formatCode>General</c:formatCode>
                <c:ptCount val="8"/>
                <c:pt idx="0">
                  <c:v>3134.0999999999958</c:v>
                </c:pt>
                <c:pt idx="1">
                  <c:v>3167.7999999999956</c:v>
                </c:pt>
                <c:pt idx="2">
                  <c:v>3201.4999999999955</c:v>
                </c:pt>
                <c:pt idx="3">
                  <c:v>3235.1999999999953</c:v>
                </c:pt>
                <c:pt idx="4">
                  <c:v>3268.8999999999951</c:v>
                </c:pt>
                <c:pt idx="5">
                  <c:v>3302.5999999999949</c:v>
                </c:pt>
                <c:pt idx="6">
                  <c:v>3336.2999999999947</c:v>
                </c:pt>
                <c:pt idx="7">
                  <c:v>3369.9999999999945</c:v>
                </c:pt>
              </c:numCache>
            </c:numRef>
          </c:xVal>
          <c:yVal>
            <c:numRef>
              <c:f>MarsInterior!$E$101:$E$108</c:f>
              <c:numCache>
                <c:formatCode>0</c:formatCode>
                <c:ptCount val="8"/>
                <c:pt idx="0">
                  <c:v>658.48987780412244</c:v>
                </c:pt>
                <c:pt idx="1">
                  <c:v>589.18475287251567</c:v>
                </c:pt>
                <c:pt idx="2">
                  <c:v>519.8796279409089</c:v>
                </c:pt>
                <c:pt idx="3">
                  <c:v>368.08202474516975</c:v>
                </c:pt>
                <c:pt idx="4">
                  <c:v>216.28442154943062</c:v>
                </c:pt>
                <c:pt idx="5">
                  <c:v>64.48681835369149</c:v>
                </c:pt>
                <c:pt idx="6">
                  <c:v>-87.310784842047639</c:v>
                </c:pt>
                <c:pt idx="7">
                  <c:v>-239.10838803778677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30656"/>
        <c:axId val="69431232"/>
      </c:scatterChart>
      <c:valAx>
        <c:axId val="6943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r>
                  <a:rPr lang="en-US">
                    <a:solidFill>
                      <a:srgbClr val="FFFF00"/>
                    </a:solidFill>
                  </a:rPr>
                  <a:t>Distance</a:t>
                </a:r>
                <a:r>
                  <a:rPr lang="en-US" baseline="0">
                    <a:solidFill>
                      <a:srgbClr val="FFFF00"/>
                    </a:solidFill>
                  </a:rPr>
                  <a:t> from Center (km)</a:t>
                </a:r>
                <a:endParaRPr lang="en-US">
                  <a:solidFill>
                    <a:srgbClr val="FFFF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69431232"/>
        <c:crosses val="autoZero"/>
        <c:crossBetween val="midCat"/>
      </c:valAx>
      <c:valAx>
        <c:axId val="69431232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r>
                  <a:rPr lang="en-US">
                    <a:solidFill>
                      <a:srgbClr val="FFFF00"/>
                    </a:solidFill>
                  </a:rPr>
                  <a:t>Temperature</a:t>
                </a:r>
                <a:r>
                  <a:rPr lang="en-US" baseline="0">
                    <a:solidFill>
                      <a:srgbClr val="FFFF00"/>
                    </a:solidFill>
                  </a:rPr>
                  <a:t> (kelvins)</a:t>
                </a:r>
                <a:endParaRPr lang="en-US">
                  <a:solidFill>
                    <a:srgbClr val="FFFF00"/>
                  </a:solidFill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69430656"/>
        <c:crosses val="autoZero"/>
        <c:crossBetween val="midCat"/>
        <c:majorUnit val="100"/>
      </c:valAx>
      <c:spPr>
        <a:solidFill>
          <a:schemeClr val="bg1">
            <a:alpha val="7000"/>
          </a:schemeClr>
        </a:solidFill>
      </c:spPr>
    </c:plotArea>
    <c:plotVisOnly val="1"/>
    <c:dispBlanksAs val="gap"/>
    <c:showDLblsOverMax val="0"/>
  </c:chart>
  <c:spPr>
    <a:solidFill>
      <a:schemeClr val="bg1">
        <a:alpha val="12000"/>
      </a:schemeClr>
    </a:solidFill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$G$30" max="100" page="10" val="33"/>
</file>

<file path=xl/ctrlProps/ctrlProp2.xml><?xml version="1.0" encoding="utf-8"?>
<formControlPr xmlns="http://schemas.microsoft.com/office/spreadsheetml/2009/9/main" objectType="Scroll" dx="16" fmlaLink="$I$30" max="100" page="10" val="99"/>
</file>

<file path=xl/ctrlProps/ctrlProp3.xml><?xml version="1.0" encoding="utf-8"?>
<formControlPr xmlns="http://schemas.microsoft.com/office/spreadsheetml/2009/9/main" objectType="Scroll" dx="16" fmlaLink="$N$3" horiz="1" max="100" page="10" val="38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104775</xdr:rowOff>
        </xdr:from>
        <xdr:to>
          <xdr:col>6</xdr:col>
          <xdr:colOff>504825</xdr:colOff>
          <xdr:row>28</xdr:row>
          <xdr:rowOff>133350</xdr:rowOff>
        </xdr:to>
        <xdr:sp macro="" textlink="">
          <xdr:nvSpPr>
            <xdr:cNvPr id="3083" name="Scroll Bar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123825</xdr:rowOff>
        </xdr:from>
        <xdr:to>
          <xdr:col>9</xdr:col>
          <xdr:colOff>0</xdr:colOff>
          <xdr:row>28</xdr:row>
          <xdr:rowOff>161925</xdr:rowOff>
        </xdr:to>
        <xdr:sp macro="" textlink="">
          <xdr:nvSpPr>
            <xdr:cNvPr id="3084" name="Scroll Bar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314325</xdr:colOff>
      <xdr:row>5</xdr:row>
      <xdr:rowOff>147637</xdr:rowOff>
    </xdr:from>
    <xdr:to>
      <xdr:col>18</xdr:col>
      <xdr:colOff>57150</xdr:colOff>
      <xdr:row>14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209549</xdr:colOff>
      <xdr:row>15</xdr:row>
      <xdr:rowOff>138111</xdr:rowOff>
    </xdr:from>
    <xdr:to>
      <xdr:col>18</xdr:col>
      <xdr:colOff>200024</xdr:colOff>
      <xdr:row>32</xdr:row>
      <xdr:rowOff>9524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</xdr:row>
          <xdr:rowOff>142875</xdr:rowOff>
        </xdr:from>
        <xdr:to>
          <xdr:col>16</xdr:col>
          <xdr:colOff>0</xdr:colOff>
          <xdr:row>2</xdr:row>
          <xdr:rowOff>209550</xdr:rowOff>
        </xdr:to>
        <xdr:sp macro="" textlink="">
          <xdr:nvSpPr>
            <xdr:cNvPr id="3086" name="Scroll Bar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T38"/>
  <sheetViews>
    <sheetView showGridLines="0" tabSelected="1" topLeftCell="A4" workbookViewId="0">
      <selection activeCell="D7" sqref="D7"/>
    </sheetView>
  </sheetViews>
  <sheetFormatPr defaultRowHeight="15" x14ac:dyDescent="0.25"/>
  <sheetData>
    <row r="7" spans="3:20" ht="36" x14ac:dyDescent="0.55000000000000004">
      <c r="C7" s="1"/>
      <c r="D7" s="2" t="s">
        <v>64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</row>
    <row r="9" spans="3:20" ht="15.75" x14ac:dyDescent="0.25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3:20" ht="18.75" x14ac:dyDescent="0.3">
      <c r="E10" s="6" t="s">
        <v>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</row>
    <row r="11" spans="3:20" ht="18.75" x14ac:dyDescent="0.3">
      <c r="E11" s="6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5"/>
    </row>
    <row r="12" spans="3:20" ht="18.75" x14ac:dyDescent="0.3">
      <c r="E12" s="6" t="s">
        <v>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"/>
    </row>
    <row r="13" spans="3:20" ht="18.75" x14ac:dyDescent="0.3">
      <c r="E13" s="6" t="s">
        <v>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3:20" ht="18.75" x14ac:dyDescent="0.3">
      <c r="E14" s="6" t="s">
        <v>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3:20" ht="18.75" x14ac:dyDescent="0.3">
      <c r="E15" s="6" t="s">
        <v>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3:20" ht="18.75" x14ac:dyDescent="0.3">
      <c r="E16" s="6" t="s">
        <v>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4:18" ht="18.75" x14ac:dyDescent="0.3"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4:18" ht="18.75" x14ac:dyDescent="0.3">
      <c r="E18" s="6" t="s">
        <v>65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22" spans="4:18" ht="26.25" x14ac:dyDescent="0.4">
      <c r="D22" s="29" t="s">
        <v>10</v>
      </c>
      <c r="E22" s="29"/>
      <c r="F22" s="29"/>
    </row>
    <row r="24" spans="4:18" ht="18.75" x14ac:dyDescent="0.3">
      <c r="E24" s="6" t="s">
        <v>11</v>
      </c>
    </row>
    <row r="25" spans="4:18" ht="18.75" x14ac:dyDescent="0.3">
      <c r="E25" s="6" t="s">
        <v>12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4:18" ht="18.75" x14ac:dyDescent="0.3">
      <c r="E26" s="6" t="s">
        <v>13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4:18" ht="18.75" x14ac:dyDescent="0.3">
      <c r="E27" s="6" t="s">
        <v>14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4:18" ht="18.75" x14ac:dyDescent="0.3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4:18" ht="18.75" x14ac:dyDescent="0.3">
      <c r="E29" s="6" t="s">
        <v>66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4:18" ht="18.75" x14ac:dyDescent="0.3">
      <c r="E30" s="6" t="s">
        <v>15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4:18" ht="18.75" x14ac:dyDescent="0.3">
      <c r="E31" s="6" t="s">
        <v>16</v>
      </c>
    </row>
    <row r="32" spans="4:18" ht="18.75" x14ac:dyDescent="0.3">
      <c r="E32" s="6" t="s">
        <v>17</v>
      </c>
    </row>
    <row r="33" spans="5:5" ht="18.75" x14ac:dyDescent="0.3">
      <c r="E33" s="6" t="s">
        <v>18</v>
      </c>
    </row>
    <row r="34" spans="5:5" ht="18.75" x14ac:dyDescent="0.3">
      <c r="E34" s="6" t="s">
        <v>19</v>
      </c>
    </row>
    <row r="35" spans="5:5" ht="18.75" x14ac:dyDescent="0.3">
      <c r="E35" s="6" t="s">
        <v>20</v>
      </c>
    </row>
    <row r="37" spans="5:5" ht="18.75" x14ac:dyDescent="0.3">
      <c r="E37" s="6" t="s">
        <v>21</v>
      </c>
    </row>
    <row r="38" spans="5:5" ht="18.75" x14ac:dyDescent="0.3">
      <c r="E38" s="6" t="s">
        <v>22</v>
      </c>
    </row>
  </sheetData>
  <mergeCells count="1">
    <mergeCell ref="D22:F22"/>
  </mergeCells>
  <pageMargins left="0.7" right="0.7" top="0.75" bottom="0.75" header="0.3" footer="0.3"/>
  <pageSetup orientation="portrait" horizontalDpi="4294967293" verticalDpi="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9"/>
  <sheetViews>
    <sheetView showGridLines="0" workbookViewId="0">
      <selection activeCell="F4" sqref="F4:I4"/>
    </sheetView>
  </sheetViews>
  <sheetFormatPr defaultRowHeight="15" x14ac:dyDescent="0.25"/>
  <cols>
    <col min="2" max="2" width="11.140625" customWidth="1"/>
    <col min="3" max="3" width="9.28515625" bestFit="1" customWidth="1"/>
    <col min="4" max="4" width="12" bestFit="1" customWidth="1"/>
    <col min="5" max="5" width="11.5703125" customWidth="1"/>
    <col min="6" max="6" width="19.5703125" customWidth="1"/>
    <col min="7" max="7" width="13.7109375" bestFit="1" customWidth="1"/>
    <col min="8" max="8" width="4.140625" customWidth="1"/>
    <col min="9" max="9" width="7.85546875" customWidth="1"/>
    <col min="10" max="10" width="2.7109375" customWidth="1"/>
    <col min="12" max="12" width="3.5703125" customWidth="1"/>
    <col min="14" max="14" width="9.28515625" bestFit="1" customWidth="1"/>
    <col min="16" max="17" width="9.28515625" bestFit="1" customWidth="1"/>
  </cols>
  <sheetData>
    <row r="1" spans="1:18" ht="21" x14ac:dyDescent="0.35">
      <c r="A1" s="3"/>
      <c r="B1" s="3"/>
      <c r="C1" s="3"/>
      <c r="D1" s="3"/>
      <c r="E1" s="11"/>
      <c r="F1" s="3"/>
      <c r="G1" s="3"/>
      <c r="H1" s="3"/>
      <c r="I1" s="3"/>
      <c r="J1" s="3"/>
      <c r="K1" s="3"/>
      <c r="L1" s="31" t="s">
        <v>52</v>
      </c>
      <c r="M1" s="31"/>
      <c r="N1" s="31"/>
      <c r="O1" s="31"/>
      <c r="P1" s="31"/>
      <c r="Q1" s="31"/>
      <c r="R1" s="31"/>
    </row>
    <row r="2" spans="1:18" ht="18.75" x14ac:dyDescent="0.3">
      <c r="A2" s="27" t="s">
        <v>24</v>
      </c>
      <c r="B2" s="27" t="s">
        <v>25</v>
      </c>
      <c r="C2" s="28">
        <v>3370</v>
      </c>
      <c r="D2" s="27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 x14ac:dyDescent="0.3">
      <c r="A3" s="27" t="s">
        <v>53</v>
      </c>
      <c r="B3" s="27" t="s">
        <v>46</v>
      </c>
      <c r="C3" s="27">
        <v>2.2800000000000001E-2</v>
      </c>
      <c r="D3" s="27" t="s">
        <v>48</v>
      </c>
      <c r="E3" s="3"/>
      <c r="F3" s="3"/>
      <c r="G3" s="3"/>
      <c r="H3" s="3"/>
      <c r="I3" s="3"/>
      <c r="J3" s="3"/>
      <c r="K3" s="3"/>
      <c r="L3" s="3"/>
      <c r="M3" s="3"/>
      <c r="N3" s="9">
        <v>38</v>
      </c>
      <c r="O3" s="3"/>
      <c r="P3" s="3"/>
      <c r="Q3" s="3">
        <f>(N3*0.01)</f>
        <v>0.38</v>
      </c>
      <c r="R3" s="3" t="s">
        <v>48</v>
      </c>
    </row>
    <row r="4" spans="1:18" ht="21" x14ac:dyDescent="0.35">
      <c r="A4" s="3"/>
      <c r="B4" s="3"/>
      <c r="C4" s="3"/>
      <c r="D4" s="3"/>
      <c r="E4" s="3"/>
      <c r="F4" s="30" t="s">
        <v>57</v>
      </c>
      <c r="G4" s="30"/>
      <c r="H4" s="30"/>
      <c r="I4" s="30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3"/>
      <c r="B5" s="3"/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 t="s">
        <v>60</v>
      </c>
      <c r="O5" s="3"/>
      <c r="P5" s="3"/>
      <c r="Q5" s="14">
        <f>E108</f>
        <v>-239.10838803778677</v>
      </c>
      <c r="R5" s="3" t="s">
        <v>61</v>
      </c>
    </row>
    <row r="6" spans="1:18" ht="15.75" x14ac:dyDescent="0.25">
      <c r="A6" s="3"/>
      <c r="B6" s="3"/>
      <c r="C6" s="4"/>
      <c r="D6" s="4" t="s">
        <v>27</v>
      </c>
      <c r="E6" s="4" t="s">
        <v>2</v>
      </c>
      <c r="F6" s="13"/>
      <c r="G6" s="12" t="s">
        <v>35</v>
      </c>
      <c r="H6" s="3"/>
      <c r="I6" s="15" t="s">
        <v>36</v>
      </c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3" t="s">
        <v>56</v>
      </c>
      <c r="B7" s="4" t="s">
        <v>25</v>
      </c>
      <c r="C7" s="4" t="s">
        <v>39</v>
      </c>
      <c r="D7" s="4" t="s">
        <v>28</v>
      </c>
      <c r="E7" s="4" t="s">
        <v>0</v>
      </c>
      <c r="F7" s="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3"/>
      <c r="B8" s="4" t="s">
        <v>55</v>
      </c>
      <c r="C8" s="4" t="s">
        <v>54</v>
      </c>
      <c r="D8" s="4" t="s">
        <v>29</v>
      </c>
      <c r="E8" s="4" t="s">
        <v>47</v>
      </c>
      <c r="F8" s="13"/>
      <c r="G8" s="3" t="s">
        <v>30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8.75" x14ac:dyDescent="0.3">
      <c r="A9" s="3" t="s">
        <v>30</v>
      </c>
      <c r="B9" s="4">
        <v>33.700000000000003</v>
      </c>
      <c r="C9" s="4">
        <v>5770</v>
      </c>
      <c r="D9" s="26">
        <f>(C9*1.333*3.141*(B9*1000)^3)</f>
        <v>9.2462067781158387E+17</v>
      </c>
      <c r="E9" s="4">
        <v>3500</v>
      </c>
      <c r="F9" s="16" t="s">
        <v>23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3" t="s">
        <v>30</v>
      </c>
      <c r="B10" s="4">
        <f>(B9+33.7)</f>
        <v>67.400000000000006</v>
      </c>
      <c r="C10" s="4">
        <v>5770</v>
      </c>
      <c r="D10" s="26">
        <f t="shared" ref="D10:D41" si="0">(C10*1.333*3.141*((B10*1000)^3 - (B9*1000)^3))</f>
        <v>6.472344744681087E+18</v>
      </c>
      <c r="E10" s="4">
        <v>3500</v>
      </c>
      <c r="F10" s="13" t="s">
        <v>63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 t="s">
        <v>30</v>
      </c>
      <c r="B11" s="4">
        <f t="shared" ref="B11:B74" si="1">(B10+33.7)</f>
        <v>101.10000000000001</v>
      </c>
      <c r="C11" s="4">
        <v>5770</v>
      </c>
      <c r="D11" s="26">
        <f t="shared" si="0"/>
        <v>1.7567792878420105E+19</v>
      </c>
      <c r="E11" s="4">
        <v>3500</v>
      </c>
      <c r="F11" s="13" t="s">
        <v>42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 t="s">
        <v>30</v>
      </c>
      <c r="B12" s="4">
        <f t="shared" si="1"/>
        <v>134.80000000000001</v>
      </c>
      <c r="C12" s="4">
        <v>5770</v>
      </c>
      <c r="D12" s="26">
        <f t="shared" si="0"/>
        <v>3.4210965079028593E+19</v>
      </c>
      <c r="E12" s="4">
        <v>3500</v>
      </c>
      <c r="F12" s="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3" t="s">
        <v>30</v>
      </c>
      <c r="B13" s="4">
        <f t="shared" si="1"/>
        <v>168.5</v>
      </c>
      <c r="C13" s="4">
        <v>5770</v>
      </c>
      <c r="D13" s="26">
        <f t="shared" si="0"/>
        <v>5.6401861346506613E+19</v>
      </c>
      <c r="E13" s="4">
        <v>3500</v>
      </c>
      <c r="F13" s="13" t="s">
        <v>41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3" t="s">
        <v>30</v>
      </c>
      <c r="B14" s="4">
        <f t="shared" si="1"/>
        <v>202.2</v>
      </c>
      <c r="C14" s="4">
        <v>5770</v>
      </c>
      <c r="D14" s="26">
        <f t="shared" si="0"/>
        <v>8.4140481680854139E+19</v>
      </c>
      <c r="E14" s="4">
        <v>3500</v>
      </c>
      <c r="F14" s="1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3" t="s">
        <v>30</v>
      </c>
      <c r="B15" s="4">
        <f t="shared" si="1"/>
        <v>235.89999999999998</v>
      </c>
      <c r="C15" s="4">
        <v>5770</v>
      </c>
      <c r="D15" s="26">
        <f t="shared" si="0"/>
        <v>1.17426826082071E+20</v>
      </c>
      <c r="E15" s="4">
        <v>3500</v>
      </c>
      <c r="F15" s="1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3" t="s">
        <v>30</v>
      </c>
      <c r="B16" s="4">
        <f t="shared" si="1"/>
        <v>269.59999999999997</v>
      </c>
      <c r="C16" s="4">
        <v>5770</v>
      </c>
      <c r="D16" s="26">
        <f t="shared" si="0"/>
        <v>1.5626089455015752E+20</v>
      </c>
      <c r="E16" s="4">
        <v>3500</v>
      </c>
      <c r="F16" s="13" t="s">
        <v>40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 t="s">
        <v>30</v>
      </c>
      <c r="B17" s="4">
        <f t="shared" si="1"/>
        <v>303.29999999999995</v>
      </c>
      <c r="C17" s="4">
        <v>5770</v>
      </c>
      <c r="D17" s="26">
        <f t="shared" si="0"/>
        <v>2.0064268708511361E+20</v>
      </c>
      <c r="E17" s="4">
        <v>3500</v>
      </c>
      <c r="F17" s="1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3" t="s">
        <v>30</v>
      </c>
      <c r="B18" s="4">
        <f t="shared" si="1"/>
        <v>336.99999999999994</v>
      </c>
      <c r="C18" s="4">
        <v>5770</v>
      </c>
      <c r="D18" s="26">
        <f t="shared" si="0"/>
        <v>2.5057220368693903E+20</v>
      </c>
      <c r="E18" s="4">
        <v>3500</v>
      </c>
      <c r="F18" s="1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3" t="s">
        <v>30</v>
      </c>
      <c r="B19" s="4">
        <f t="shared" si="1"/>
        <v>370.69999999999993</v>
      </c>
      <c r="C19" s="4">
        <v>5770</v>
      </c>
      <c r="D19" s="26">
        <f t="shared" si="0"/>
        <v>3.0604944435563423E+20</v>
      </c>
      <c r="E19" s="4">
        <v>3500</v>
      </c>
      <c r="F19" s="13" t="s">
        <v>45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3" t="s">
        <v>30</v>
      </c>
      <c r="B20" s="4">
        <f t="shared" si="1"/>
        <v>404.39999999999992</v>
      </c>
      <c r="C20" s="4">
        <v>5770</v>
      </c>
      <c r="D20" s="26">
        <f t="shared" si="0"/>
        <v>3.6707440909119862E+20</v>
      </c>
      <c r="E20" s="4">
        <v>3500</v>
      </c>
      <c r="F20" s="13" t="s">
        <v>37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3" t="s">
        <v>30</v>
      </c>
      <c r="B21" s="4">
        <f t="shared" si="1"/>
        <v>438.09999999999991</v>
      </c>
      <c r="C21" s="4">
        <v>5770</v>
      </c>
      <c r="D21" s="26">
        <f t="shared" si="0"/>
        <v>4.3364709789363208E+20</v>
      </c>
      <c r="E21" s="4">
        <v>3500</v>
      </c>
      <c r="F21" s="1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3" t="s">
        <v>30</v>
      </c>
      <c r="B22" s="4">
        <f t="shared" si="1"/>
        <v>471.7999999999999</v>
      </c>
      <c r="C22" s="4">
        <v>5770</v>
      </c>
      <c r="D22" s="26">
        <f t="shared" si="0"/>
        <v>5.0576751076293601E+20</v>
      </c>
      <c r="E22" s="4">
        <v>3500</v>
      </c>
      <c r="F22" s="13" t="s">
        <v>44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3" t="s">
        <v>30</v>
      </c>
      <c r="B23" s="4">
        <f t="shared" si="1"/>
        <v>505.49999999999989</v>
      </c>
      <c r="C23" s="4">
        <v>5770</v>
      </c>
      <c r="D23" s="26">
        <f t="shared" si="0"/>
        <v>5.8343564769910902E+20</v>
      </c>
      <c r="E23" s="4">
        <v>3500</v>
      </c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5">
      <c r="A24" s="3" t="s">
        <v>30</v>
      </c>
      <c r="B24" s="4">
        <f t="shared" si="1"/>
        <v>539.19999999999993</v>
      </c>
      <c r="C24" s="4">
        <v>5770</v>
      </c>
      <c r="D24" s="26">
        <f t="shared" si="0"/>
        <v>6.6665150870215197E+20</v>
      </c>
      <c r="E24" s="4">
        <v>3500</v>
      </c>
      <c r="F24" s="1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3" t="s">
        <v>30</v>
      </c>
      <c r="B25" s="4">
        <f t="shared" si="1"/>
        <v>572.9</v>
      </c>
      <c r="C25" s="4">
        <v>5770</v>
      </c>
      <c r="D25" s="26">
        <f t="shared" si="0"/>
        <v>7.5541509377206636E+20</v>
      </c>
      <c r="E25" s="4">
        <v>3500</v>
      </c>
      <c r="F25" s="13" t="s">
        <v>43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3" t="s">
        <v>30</v>
      </c>
      <c r="B26" s="4">
        <f t="shared" si="1"/>
        <v>606.6</v>
      </c>
      <c r="C26" s="4">
        <v>5770</v>
      </c>
      <c r="D26" s="26">
        <f t="shared" si="0"/>
        <v>8.4972640290884564E+20</v>
      </c>
      <c r="E26" s="4">
        <v>3500</v>
      </c>
      <c r="F26" s="13" t="s">
        <v>38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A27" s="3" t="s">
        <v>30</v>
      </c>
      <c r="B27" s="4">
        <f t="shared" si="1"/>
        <v>640.30000000000007</v>
      </c>
      <c r="C27" s="4">
        <v>5770</v>
      </c>
      <c r="D27" s="26">
        <f t="shared" si="0"/>
        <v>9.4958543611249977E+20</v>
      </c>
      <c r="E27" s="4">
        <v>3500</v>
      </c>
      <c r="F27" s="1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3" t="s">
        <v>30</v>
      </c>
      <c r="B28" s="4">
        <f t="shared" si="1"/>
        <v>674.00000000000011</v>
      </c>
      <c r="C28" s="4">
        <v>5770</v>
      </c>
      <c r="D28" s="26">
        <f t="shared" si="0"/>
        <v>1.0549921933830188E+21</v>
      </c>
      <c r="E28" s="4">
        <v>3500</v>
      </c>
      <c r="F28" s="1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 t="s">
        <v>30</v>
      </c>
      <c r="B29" s="4">
        <f t="shared" si="1"/>
        <v>707.70000000000016</v>
      </c>
      <c r="C29" s="4">
        <v>5770</v>
      </c>
      <c r="D29" s="26">
        <f t="shared" si="0"/>
        <v>1.1659466747204073E+21</v>
      </c>
      <c r="E29" s="4">
        <v>3500</v>
      </c>
      <c r="F29" s="1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3" t="s">
        <v>30</v>
      </c>
      <c r="B30" s="4">
        <f t="shared" si="1"/>
        <v>741.4000000000002</v>
      </c>
      <c r="C30" s="4">
        <v>5770</v>
      </c>
      <c r="D30" s="26">
        <f t="shared" si="0"/>
        <v>1.2824488801246716E+21</v>
      </c>
      <c r="E30" s="4">
        <v>3500</v>
      </c>
      <c r="F30" s="13"/>
      <c r="G30" s="22">
        <v>33</v>
      </c>
      <c r="H30" s="3"/>
      <c r="I30" s="21">
        <v>99</v>
      </c>
      <c r="J30" s="3"/>
      <c r="K30" s="3"/>
      <c r="L30" s="3"/>
      <c r="M30" s="3"/>
      <c r="N30" s="3"/>
      <c r="O30" s="3"/>
      <c r="P30" s="3"/>
      <c r="Q30" s="3"/>
      <c r="R30" s="3"/>
    </row>
    <row r="31" spans="1:18" ht="18.75" x14ac:dyDescent="0.3">
      <c r="A31" s="3" t="s">
        <v>30</v>
      </c>
      <c r="B31" s="4">
        <f t="shared" si="1"/>
        <v>775.10000000000025</v>
      </c>
      <c r="C31" s="4">
        <v>5770</v>
      </c>
      <c r="D31" s="26">
        <f t="shared" si="0"/>
        <v>1.4044988095957974E+21</v>
      </c>
      <c r="E31" s="4">
        <v>3500</v>
      </c>
      <c r="F31" s="13" t="s">
        <v>39</v>
      </c>
      <c r="G31" s="8">
        <f>(5900-G30*50)</f>
        <v>4250</v>
      </c>
      <c r="H31" s="3"/>
      <c r="I31" s="10">
        <f>(5900-I30*50)</f>
        <v>950</v>
      </c>
      <c r="J31" s="3"/>
      <c r="K31" s="3" t="s">
        <v>34</v>
      </c>
      <c r="L31" s="3"/>
      <c r="M31" s="3"/>
      <c r="N31" s="3"/>
      <c r="O31" s="3"/>
      <c r="P31" s="3"/>
      <c r="Q31" s="3"/>
      <c r="R31" s="3"/>
    </row>
    <row r="32" spans="1:18" x14ac:dyDescent="0.25">
      <c r="A32" s="3" t="s">
        <v>30</v>
      </c>
      <c r="B32" s="4">
        <f t="shared" si="1"/>
        <v>808.8000000000003</v>
      </c>
      <c r="C32" s="4">
        <v>5770</v>
      </c>
      <c r="D32" s="26">
        <f t="shared" si="0"/>
        <v>1.5320964631338007E+21</v>
      </c>
      <c r="E32" s="4">
        <v>3500</v>
      </c>
      <c r="F32" s="4" t="s">
        <v>67</v>
      </c>
      <c r="G32" s="25">
        <f>(0.00000008*(G31)^2+0.0012*G31-1.062)</f>
        <v>5.4829999999999997</v>
      </c>
      <c r="H32" s="3"/>
      <c r="I32" s="17">
        <f>(0.00000008*(I31)^2+0.0012*I31-1.062)</f>
        <v>0.15019999999999989</v>
      </c>
      <c r="J32" s="3"/>
      <c r="K32" s="3" t="s">
        <v>1</v>
      </c>
      <c r="L32" s="3"/>
      <c r="M32" s="3"/>
      <c r="N32" s="3"/>
      <c r="O32" s="3"/>
      <c r="P32" s="3"/>
      <c r="Q32" s="3"/>
      <c r="R32" s="3"/>
    </row>
    <row r="33" spans="1:18" x14ac:dyDescent="0.25">
      <c r="A33" s="3" t="s">
        <v>30</v>
      </c>
      <c r="B33" s="4">
        <f t="shared" si="1"/>
        <v>842.50000000000034</v>
      </c>
      <c r="C33" s="4">
        <v>5770</v>
      </c>
      <c r="D33" s="26">
        <f t="shared" si="0"/>
        <v>1.6652418407386626E+21</v>
      </c>
      <c r="E33" s="4">
        <v>3500</v>
      </c>
      <c r="F33" s="1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3" t="s">
        <v>30</v>
      </c>
      <c r="B34" s="4">
        <f t="shared" si="1"/>
        <v>876.20000000000039</v>
      </c>
      <c r="C34" s="4">
        <v>5770</v>
      </c>
      <c r="D34" s="26">
        <f t="shared" si="0"/>
        <v>1.8039349424104016E+21</v>
      </c>
      <c r="E34" s="4">
        <v>3500</v>
      </c>
      <c r="F34" s="1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x14ac:dyDescent="0.3">
      <c r="A35" s="3" t="s">
        <v>30</v>
      </c>
      <c r="B35" s="4">
        <f t="shared" si="1"/>
        <v>909.90000000000043</v>
      </c>
      <c r="C35" s="4">
        <v>5770</v>
      </c>
      <c r="D35" s="26">
        <f t="shared" si="0"/>
        <v>1.948175768149018E+21</v>
      </c>
      <c r="E35" s="4">
        <v>3500</v>
      </c>
      <c r="F35" s="32" t="s">
        <v>68</v>
      </c>
      <c r="G35" s="32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5">
      <c r="A36" s="3" t="s">
        <v>30</v>
      </c>
      <c r="B36" s="4">
        <f t="shared" si="1"/>
        <v>943.60000000000048</v>
      </c>
      <c r="C36" s="4">
        <v>5770</v>
      </c>
      <c r="D36" s="26">
        <f t="shared" si="0"/>
        <v>2.0979643179544853E+21</v>
      </c>
      <c r="E36" s="4">
        <v>3500</v>
      </c>
      <c r="F36" s="13" t="s">
        <v>31</v>
      </c>
      <c r="G36" s="23">
        <f>SUM(D9:D109)</f>
        <v>6.3793490890432343E+23</v>
      </c>
      <c r="H36" s="3" t="s">
        <v>32</v>
      </c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3" t="s">
        <v>30</v>
      </c>
      <c r="B37" s="4">
        <f t="shared" si="1"/>
        <v>977.30000000000052</v>
      </c>
      <c r="C37" s="4">
        <v>5770</v>
      </c>
      <c r="D37" s="26">
        <f t="shared" si="0"/>
        <v>2.2533005918268283E+21</v>
      </c>
      <c r="E37" s="4">
        <v>3500</v>
      </c>
      <c r="F37" s="13" t="s">
        <v>33</v>
      </c>
      <c r="G37" s="3">
        <v>6.4E+23</v>
      </c>
      <c r="H37" s="3" t="s">
        <v>32</v>
      </c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A38" s="3" t="s">
        <v>30</v>
      </c>
      <c r="B38" s="4">
        <f t="shared" si="1"/>
        <v>1011.0000000000006</v>
      </c>
      <c r="C38" s="4">
        <v>5770</v>
      </c>
      <c r="D38" s="26">
        <f t="shared" si="0"/>
        <v>2.4141845897660596E+21</v>
      </c>
      <c r="E38" s="4">
        <v>3500</v>
      </c>
      <c r="F38" s="13"/>
      <c r="G38" s="1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.75" x14ac:dyDescent="0.3">
      <c r="A39" s="3" t="s">
        <v>30</v>
      </c>
      <c r="B39" s="4">
        <f t="shared" si="1"/>
        <v>1044.7000000000005</v>
      </c>
      <c r="C39" s="4">
        <v>5770</v>
      </c>
      <c r="D39" s="26">
        <f t="shared" si="0"/>
        <v>2.580616311772123E+21</v>
      </c>
      <c r="E39" s="4">
        <v>3500</v>
      </c>
      <c r="F39" s="32" t="s">
        <v>69</v>
      </c>
      <c r="G39" s="32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8.75" x14ac:dyDescent="0.3">
      <c r="A40" s="3" t="s">
        <v>30</v>
      </c>
      <c r="B40" s="4">
        <f t="shared" si="1"/>
        <v>1078.4000000000005</v>
      </c>
      <c r="C40" s="4">
        <v>5770</v>
      </c>
      <c r="D40" s="26">
        <f t="shared" si="0"/>
        <v>2.752595757845087E+21</v>
      </c>
      <c r="E40" s="4">
        <v>3500</v>
      </c>
      <c r="F40" s="13" t="s">
        <v>31</v>
      </c>
      <c r="G40" s="24">
        <f>(G36/(1.333*3.141*($C$2*1000)^3))</f>
        <v>3980.9670199999837</v>
      </c>
      <c r="H40" s="3" t="s">
        <v>34</v>
      </c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A41" s="3" t="s">
        <v>30</v>
      </c>
      <c r="B41" s="4">
        <f t="shared" si="1"/>
        <v>1112.1000000000006</v>
      </c>
      <c r="C41" s="4">
        <v>5770</v>
      </c>
      <c r="D41" s="26">
        <f t="shared" si="0"/>
        <v>2.9301229279849323E+21</v>
      </c>
      <c r="E41" s="4">
        <v>3500</v>
      </c>
      <c r="F41" s="13" t="s">
        <v>33</v>
      </c>
      <c r="G41" s="14">
        <f>(G37/(1.333*3.141*($C$2*1000)^3))</f>
        <v>3993.8540080459961</v>
      </c>
      <c r="H41" s="3" t="s">
        <v>34</v>
      </c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A42" s="3" t="s">
        <v>30</v>
      </c>
      <c r="B42" s="4">
        <f t="shared" si="1"/>
        <v>1145.8000000000006</v>
      </c>
      <c r="C42" s="4">
        <v>5770</v>
      </c>
      <c r="D42" s="26">
        <f t="shared" ref="D42:D73" si="2">(C42*1.333*3.141*((B42*1000)^3 - (B41*1000)^3))</f>
        <v>3.1131978221916106E+21</v>
      </c>
      <c r="E42" s="4">
        <v>3500</v>
      </c>
      <c r="F42" s="1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8.75" x14ac:dyDescent="0.3">
      <c r="A43" s="3" t="s">
        <v>30</v>
      </c>
      <c r="B43" s="4">
        <f t="shared" si="1"/>
        <v>1179.5000000000007</v>
      </c>
      <c r="C43" s="4">
        <v>5770</v>
      </c>
      <c r="D43" s="26">
        <f t="shared" si="2"/>
        <v>3.3018204404651676E+21</v>
      </c>
      <c r="E43" s="4">
        <v>3500</v>
      </c>
      <c r="F43" s="32" t="s">
        <v>70</v>
      </c>
      <c r="G43" s="32"/>
      <c r="H43" s="32"/>
      <c r="I43" s="32"/>
      <c r="J43" s="3"/>
      <c r="K43" s="3"/>
      <c r="L43" s="3"/>
      <c r="M43" s="3"/>
      <c r="N43" s="3"/>
      <c r="O43" s="3"/>
      <c r="P43" s="3"/>
      <c r="Q43" s="3"/>
      <c r="R43" s="3"/>
    </row>
    <row r="44" spans="1:18" ht="18.75" x14ac:dyDescent="0.3">
      <c r="A44" s="3" t="s">
        <v>30</v>
      </c>
      <c r="B44" s="4">
        <f t="shared" si="1"/>
        <v>1213.2000000000007</v>
      </c>
      <c r="C44" s="4">
        <v>5770</v>
      </c>
      <c r="D44" s="26">
        <f t="shared" si="2"/>
        <v>3.4959907828056033E+21</v>
      </c>
      <c r="E44" s="4">
        <v>3500</v>
      </c>
      <c r="F44" s="13" t="s">
        <v>49</v>
      </c>
      <c r="G44" s="24">
        <f>(1000*Q3/G32)</f>
        <v>69.305124931606784</v>
      </c>
      <c r="H44" s="3"/>
      <c r="I44" s="3" t="s">
        <v>51</v>
      </c>
      <c r="J44" s="3"/>
      <c r="K44" s="3"/>
      <c r="L44" s="3"/>
      <c r="M44" s="3"/>
      <c r="N44" s="3"/>
      <c r="O44" s="3"/>
      <c r="P44" s="3"/>
      <c r="Q44" s="3"/>
      <c r="R44" s="3"/>
    </row>
    <row r="45" spans="1:18" ht="18.75" x14ac:dyDescent="0.3">
      <c r="A45" s="3" t="s">
        <v>30</v>
      </c>
      <c r="B45" s="4">
        <f t="shared" si="1"/>
        <v>1246.9000000000008</v>
      </c>
      <c r="C45" s="4">
        <v>5770</v>
      </c>
      <c r="D45" s="26">
        <f t="shared" si="2"/>
        <v>3.6957088492129055E+21</v>
      </c>
      <c r="E45" s="4">
        <v>3500</v>
      </c>
      <c r="F45" s="13" t="s">
        <v>50</v>
      </c>
      <c r="G45" s="24">
        <f>(1000*C3/I32)</f>
        <v>151.79760319573913</v>
      </c>
      <c r="H45" s="3"/>
      <c r="I45" s="3" t="s">
        <v>51</v>
      </c>
      <c r="J45" s="3"/>
      <c r="K45" s="3"/>
      <c r="L45" s="3"/>
      <c r="M45" s="3"/>
      <c r="N45" s="3"/>
      <c r="O45" s="3"/>
      <c r="P45" s="3"/>
      <c r="Q45" s="3"/>
      <c r="R45" s="3"/>
    </row>
    <row r="46" spans="1:18" ht="18.75" x14ac:dyDescent="0.3">
      <c r="A46" s="3" t="s">
        <v>30</v>
      </c>
      <c r="B46" s="4">
        <f t="shared" si="1"/>
        <v>1280.6000000000008</v>
      </c>
      <c r="C46" s="4">
        <v>5770</v>
      </c>
      <c r="D46" s="26">
        <f t="shared" si="2"/>
        <v>3.9009746396871047E+21</v>
      </c>
      <c r="E46" s="4">
        <v>3500</v>
      </c>
      <c r="F46" s="13" t="s">
        <v>62</v>
      </c>
      <c r="G46" s="24">
        <f>E108</f>
        <v>-239.10838803778677</v>
      </c>
      <c r="H46" s="3"/>
      <c r="I46" s="3" t="s">
        <v>61</v>
      </c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3" t="s">
        <v>30</v>
      </c>
      <c r="B47" s="4">
        <f t="shared" si="1"/>
        <v>1314.3000000000009</v>
      </c>
      <c r="C47" s="4">
        <v>5770</v>
      </c>
      <c r="D47" s="26">
        <f t="shared" si="2"/>
        <v>4.1117881542281213E+21</v>
      </c>
      <c r="E47" s="4">
        <v>3500</v>
      </c>
      <c r="F47" s="13" t="s">
        <v>33</v>
      </c>
      <c r="G47" s="3">
        <v>260</v>
      </c>
      <c r="H47" s="3"/>
      <c r="I47" s="3" t="s">
        <v>61</v>
      </c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A48" s="3" t="s">
        <v>30</v>
      </c>
      <c r="B48" s="4">
        <f t="shared" si="1"/>
        <v>1348.0000000000009</v>
      </c>
      <c r="C48" s="4">
        <v>5770</v>
      </c>
      <c r="D48" s="26">
        <f t="shared" si="2"/>
        <v>4.3281493928360285E+21</v>
      </c>
      <c r="E48" s="4">
        <v>3500</v>
      </c>
      <c r="F48" s="13"/>
      <c r="G48" s="19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3" t="s">
        <v>30</v>
      </c>
      <c r="B49" s="4">
        <f t="shared" si="1"/>
        <v>1381.700000000001</v>
      </c>
      <c r="C49" s="4">
        <v>5770</v>
      </c>
      <c r="D49" s="26">
        <f t="shared" si="2"/>
        <v>4.550058355510815E+21</v>
      </c>
      <c r="E49" s="4">
        <v>3500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3" t="s">
        <v>30</v>
      </c>
      <c r="B50" s="4">
        <f t="shared" si="1"/>
        <v>1415.400000000001</v>
      </c>
      <c r="C50" s="4">
        <v>5770</v>
      </c>
      <c r="D50" s="26">
        <f t="shared" si="2"/>
        <v>4.7775150422524554E+21</v>
      </c>
      <c r="E50" s="4">
        <v>3500</v>
      </c>
      <c r="F50" s="1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3" t="s">
        <v>30</v>
      </c>
      <c r="B51" s="4">
        <f t="shared" si="1"/>
        <v>1449.100000000001</v>
      </c>
      <c r="C51" s="4">
        <v>5770</v>
      </c>
      <c r="D51" s="26">
        <f t="shared" si="2"/>
        <v>5.0105194530609803E+21</v>
      </c>
      <c r="E51" s="4">
        <v>3500</v>
      </c>
      <c r="F51" s="1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3" t="s">
        <v>30</v>
      </c>
      <c r="B52" s="4">
        <f t="shared" si="1"/>
        <v>1482.8000000000011</v>
      </c>
      <c r="C52" s="4">
        <v>5770</v>
      </c>
      <c r="D52" s="26">
        <f t="shared" si="2"/>
        <v>5.2490715879364037E+21</v>
      </c>
      <c r="E52" s="4">
        <v>3500</v>
      </c>
      <c r="F52" s="1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3" t="s">
        <v>30</v>
      </c>
      <c r="B53" s="4">
        <f t="shared" si="1"/>
        <v>1516.5000000000011</v>
      </c>
      <c r="C53" s="4">
        <v>5770</v>
      </c>
      <c r="D53" s="26">
        <f t="shared" si="2"/>
        <v>5.493171446878624E+21</v>
      </c>
      <c r="E53" s="4">
        <v>3500</v>
      </c>
      <c r="F53" s="1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3" t="s">
        <v>30</v>
      </c>
      <c r="B54" s="4">
        <f t="shared" si="1"/>
        <v>1550.2000000000012</v>
      </c>
      <c r="C54" s="4">
        <v>5770</v>
      </c>
      <c r="D54" s="26">
        <f t="shared" si="2"/>
        <v>5.7428190298877555E+21</v>
      </c>
      <c r="E54" s="4">
        <v>3500</v>
      </c>
      <c r="F54" s="1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3" t="s">
        <v>30</v>
      </c>
      <c r="B55" s="4">
        <f t="shared" si="1"/>
        <v>1583.9000000000012</v>
      </c>
      <c r="C55" s="4">
        <v>5770</v>
      </c>
      <c r="D55" s="26">
        <f t="shared" si="2"/>
        <v>5.9980143369637708E+21</v>
      </c>
      <c r="E55" s="4">
        <v>3500</v>
      </c>
      <c r="F55" s="1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5">
      <c r="A56" s="3" t="s">
        <v>30</v>
      </c>
      <c r="B56" s="4">
        <f t="shared" si="1"/>
        <v>1617.6000000000013</v>
      </c>
      <c r="C56" s="4">
        <v>5770</v>
      </c>
      <c r="D56" s="26">
        <f t="shared" si="2"/>
        <v>6.2587573681066093E+21</v>
      </c>
      <c r="E56" s="4">
        <v>3500</v>
      </c>
      <c r="F56" s="1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s="3" t="s">
        <v>30</v>
      </c>
      <c r="B57" s="4">
        <f t="shared" si="1"/>
        <v>1651.3000000000013</v>
      </c>
      <c r="C57" s="4">
        <v>5770</v>
      </c>
      <c r="D57" s="26">
        <f t="shared" si="2"/>
        <v>6.5250481233163956E+21</v>
      </c>
      <c r="E57" s="4">
        <v>3500</v>
      </c>
      <c r="F57" s="1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 s="3" t="s">
        <v>30</v>
      </c>
      <c r="B58" s="4">
        <f t="shared" si="1"/>
        <v>1685.0000000000014</v>
      </c>
      <c r="C58" s="4">
        <v>5770</v>
      </c>
      <c r="D58" s="26">
        <f t="shared" si="2"/>
        <v>6.7968866025929672E+21</v>
      </c>
      <c r="E58" s="4">
        <v>3500</v>
      </c>
      <c r="F58" s="1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5">
      <c r="A59" s="3" t="s">
        <v>30</v>
      </c>
      <c r="B59" s="4">
        <f t="shared" si="1"/>
        <v>1718.7000000000014</v>
      </c>
      <c r="C59" s="4">
        <v>5770</v>
      </c>
      <c r="D59" s="26">
        <f t="shared" si="2"/>
        <v>7.0742728059364363E+21</v>
      </c>
      <c r="E59" s="4">
        <v>3500</v>
      </c>
      <c r="F59" s="1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5">
      <c r="A60" s="3" t="s">
        <v>35</v>
      </c>
      <c r="B60" s="4">
        <f t="shared" si="1"/>
        <v>1752.4000000000015</v>
      </c>
      <c r="C60" s="4">
        <f t="shared" ref="C60:C103" si="3">$G$31</f>
        <v>4250</v>
      </c>
      <c r="D60" s="26">
        <f t="shared" si="2"/>
        <v>5.4190864153767607E+21</v>
      </c>
      <c r="E60" s="4">
        <v>3500</v>
      </c>
      <c r="F60" s="1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5">
      <c r="A61" s="3" t="s">
        <v>35</v>
      </c>
      <c r="B61" s="4">
        <f t="shared" si="1"/>
        <v>1786.1000000000015</v>
      </c>
      <c r="C61" s="4">
        <f t="shared" si="3"/>
        <v>4250</v>
      </c>
      <c r="D61" s="26">
        <f t="shared" si="2"/>
        <v>5.6315729004336073E+21</v>
      </c>
      <c r="E61" s="20">
        <f t="shared" ref="E61:E103" si="4">(E60-$G$44)</f>
        <v>3430.6948750683932</v>
      </c>
      <c r="F61" s="1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5">
      <c r="A62" s="3" t="s">
        <v>35</v>
      </c>
      <c r="B62" s="4">
        <f t="shared" si="1"/>
        <v>1819.8000000000015</v>
      </c>
      <c r="C62" s="4">
        <f t="shared" si="3"/>
        <v>4250</v>
      </c>
      <c r="D62" s="26">
        <f t="shared" si="2"/>
        <v>5.848145664049324E+21</v>
      </c>
      <c r="E62" s="20">
        <f t="shared" si="4"/>
        <v>3361.3897501367865</v>
      </c>
      <c r="F62" s="1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5">
      <c r="A63" s="3" t="s">
        <v>35</v>
      </c>
      <c r="B63" s="4">
        <f t="shared" si="1"/>
        <v>1853.5000000000016</v>
      </c>
      <c r="C63" s="4">
        <f t="shared" si="3"/>
        <v>4250</v>
      </c>
      <c r="D63" s="26">
        <f t="shared" si="2"/>
        <v>6.0688047062237284E+21</v>
      </c>
      <c r="E63" s="20">
        <f t="shared" si="4"/>
        <v>3292.0846252051797</v>
      </c>
      <c r="F63" s="1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5">
      <c r="A64" s="3" t="s">
        <v>35</v>
      </c>
      <c r="B64" s="4">
        <f t="shared" si="1"/>
        <v>1887.2000000000016</v>
      </c>
      <c r="C64" s="4">
        <f t="shared" si="3"/>
        <v>4250</v>
      </c>
      <c r="D64" s="26">
        <f t="shared" si="2"/>
        <v>6.2935500269569672E+21</v>
      </c>
      <c r="E64" s="20">
        <f t="shared" si="4"/>
        <v>3222.7795002735729</v>
      </c>
      <c r="F64" s="1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5">
      <c r="A65" s="3" t="s">
        <v>35</v>
      </c>
      <c r="B65" s="4">
        <f t="shared" si="1"/>
        <v>1920.9000000000017</v>
      </c>
      <c r="C65" s="4">
        <f t="shared" si="3"/>
        <v>4250</v>
      </c>
      <c r="D65" s="26">
        <f t="shared" si="2"/>
        <v>6.5223816262489851E+21</v>
      </c>
      <c r="E65" s="20">
        <f t="shared" si="4"/>
        <v>3153.4743753419662</v>
      </c>
      <c r="F65" s="1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5">
      <c r="A66" s="3" t="s">
        <v>35</v>
      </c>
      <c r="B66" s="4">
        <f t="shared" si="1"/>
        <v>1954.6000000000017</v>
      </c>
      <c r="C66" s="4">
        <f t="shared" si="3"/>
        <v>4250</v>
      </c>
      <c r="D66" s="26">
        <f t="shared" si="2"/>
        <v>6.7552995040997818E+21</v>
      </c>
      <c r="E66" s="20">
        <f t="shared" si="4"/>
        <v>3084.1692504103594</v>
      </c>
      <c r="F66" s="1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5">
      <c r="A67" s="3" t="s">
        <v>35</v>
      </c>
      <c r="B67" s="4">
        <f t="shared" si="1"/>
        <v>1988.3000000000018</v>
      </c>
      <c r="C67" s="4">
        <f t="shared" si="3"/>
        <v>4250</v>
      </c>
      <c r="D67" s="26">
        <f t="shared" si="2"/>
        <v>6.9923036605094119E+21</v>
      </c>
      <c r="E67" s="20">
        <f t="shared" si="4"/>
        <v>3014.8641254787526</v>
      </c>
      <c r="F67" s="1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5">
      <c r="A68" s="3" t="s">
        <v>35</v>
      </c>
      <c r="B68" s="4">
        <f t="shared" si="1"/>
        <v>2022.0000000000018</v>
      </c>
      <c r="C68" s="4">
        <f t="shared" si="3"/>
        <v>4250</v>
      </c>
      <c r="D68" s="26">
        <f t="shared" si="2"/>
        <v>7.2333940954777487E+21</v>
      </c>
      <c r="E68" s="20">
        <f t="shared" si="4"/>
        <v>2945.5590005471458</v>
      </c>
      <c r="F68" s="1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5">
      <c r="A69" s="3" t="s">
        <v>35</v>
      </c>
      <c r="B69" s="4">
        <f t="shared" si="1"/>
        <v>2055.7000000000016</v>
      </c>
      <c r="C69" s="4">
        <f t="shared" si="3"/>
        <v>4250</v>
      </c>
      <c r="D69" s="26">
        <f t="shared" si="2"/>
        <v>7.4785708090048654E+21</v>
      </c>
      <c r="E69" s="20">
        <f t="shared" si="4"/>
        <v>2876.2538756155391</v>
      </c>
      <c r="F69" s="1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5">
      <c r="A70" s="3" t="s">
        <v>35</v>
      </c>
      <c r="B70" s="4">
        <f t="shared" si="1"/>
        <v>2089.4000000000015</v>
      </c>
      <c r="C70" s="4">
        <f t="shared" si="3"/>
        <v>4250</v>
      </c>
      <c r="D70" s="26">
        <f t="shared" si="2"/>
        <v>7.7278338010907977E+21</v>
      </c>
      <c r="E70" s="20">
        <f t="shared" si="4"/>
        <v>2806.9487506839323</v>
      </c>
      <c r="F70" s="1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5">
      <c r="A71" s="3" t="s">
        <v>35</v>
      </c>
      <c r="B71" s="4">
        <f t="shared" si="1"/>
        <v>2123.1000000000013</v>
      </c>
      <c r="C71" s="4">
        <f t="shared" si="3"/>
        <v>4250</v>
      </c>
      <c r="D71" s="26">
        <f t="shared" si="2"/>
        <v>7.9811830717355812E+21</v>
      </c>
      <c r="E71" s="20">
        <f t="shared" si="4"/>
        <v>2737.6436257523255</v>
      </c>
      <c r="F71" s="1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5">
      <c r="A72" s="3" t="s">
        <v>35</v>
      </c>
      <c r="B72" s="4">
        <f t="shared" si="1"/>
        <v>2156.8000000000011</v>
      </c>
      <c r="C72" s="4">
        <f t="shared" si="3"/>
        <v>4250</v>
      </c>
      <c r="D72" s="26">
        <f t="shared" si="2"/>
        <v>8.238618620938999E+21</v>
      </c>
      <c r="E72" s="20">
        <f t="shared" si="4"/>
        <v>2668.3385008207188</v>
      </c>
      <c r="F72" s="1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5">
      <c r="A73" s="3" t="s">
        <v>35</v>
      </c>
      <c r="B73" s="4">
        <f t="shared" si="1"/>
        <v>2190.5000000000009</v>
      </c>
      <c r="C73" s="4">
        <f t="shared" si="3"/>
        <v>4250</v>
      </c>
      <c r="D73" s="26">
        <f t="shared" si="2"/>
        <v>8.5001404487014139E+21</v>
      </c>
      <c r="E73" s="20">
        <f t="shared" si="4"/>
        <v>2599.033375889112</v>
      </c>
      <c r="F73" s="1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5">
      <c r="A74" s="3" t="s">
        <v>35</v>
      </c>
      <c r="B74" s="4">
        <f t="shared" si="1"/>
        <v>2224.2000000000007</v>
      </c>
      <c r="C74" s="4">
        <f t="shared" si="3"/>
        <v>4250</v>
      </c>
      <c r="D74" s="26">
        <f t="shared" ref="D74:D105" si="5">(C74*1.333*3.141*((B74*1000)^3 - (B73*1000)^3))</f>
        <v>8.7657485550225174E+21</v>
      </c>
      <c r="E74" s="20">
        <f t="shared" si="4"/>
        <v>2529.7282509575052</v>
      </c>
      <c r="F74" s="1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3" t="s">
        <v>35</v>
      </c>
      <c r="B75" s="4">
        <f t="shared" ref="B75:B108" si="6">(B74+33.7)</f>
        <v>2257.9000000000005</v>
      </c>
      <c r="C75" s="4">
        <f t="shared" si="3"/>
        <v>4250</v>
      </c>
      <c r="D75" s="26">
        <f t="shared" si="5"/>
        <v>9.0354429399022352E+21</v>
      </c>
      <c r="E75" s="20">
        <f t="shared" si="4"/>
        <v>2460.4231260258985</v>
      </c>
      <c r="F75" s="1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3" t="s">
        <v>35</v>
      </c>
      <c r="B76" s="4">
        <f t="shared" si="6"/>
        <v>2291.6000000000004</v>
      </c>
      <c r="C76" s="4">
        <f t="shared" si="3"/>
        <v>4250</v>
      </c>
      <c r="D76" s="26">
        <f t="shared" si="5"/>
        <v>9.3092236033410434E+21</v>
      </c>
      <c r="E76" s="20">
        <f t="shared" si="4"/>
        <v>2391.1180010942917</v>
      </c>
      <c r="F76" s="1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3" t="s">
        <v>35</v>
      </c>
      <c r="B77" s="4">
        <f t="shared" si="6"/>
        <v>2325.3000000000002</v>
      </c>
      <c r="C77" s="4">
        <f t="shared" si="3"/>
        <v>4250</v>
      </c>
      <c r="D77" s="26">
        <f t="shared" si="5"/>
        <v>9.5870905453383925E+21</v>
      </c>
      <c r="E77" s="20">
        <f t="shared" si="4"/>
        <v>2321.8128761626849</v>
      </c>
      <c r="F77" s="1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 t="s">
        <v>35</v>
      </c>
      <c r="B78" s="4">
        <f t="shared" si="6"/>
        <v>2359</v>
      </c>
      <c r="C78" s="4">
        <f t="shared" si="3"/>
        <v>4250</v>
      </c>
      <c r="D78" s="26">
        <f t="shared" si="5"/>
        <v>9.8690437658947218E+21</v>
      </c>
      <c r="E78" s="20">
        <f t="shared" si="4"/>
        <v>2252.5077512310781</v>
      </c>
      <c r="F78" s="1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 t="s">
        <v>35</v>
      </c>
      <c r="B79" s="4">
        <f t="shared" si="6"/>
        <v>2392.6999999999998</v>
      </c>
      <c r="C79" s="4">
        <f t="shared" si="3"/>
        <v>4250</v>
      </c>
      <c r="D79" s="26">
        <f t="shared" si="5"/>
        <v>1.0155083265009739E+22</v>
      </c>
      <c r="E79" s="20">
        <f t="shared" si="4"/>
        <v>2183.2026262994714</v>
      </c>
      <c r="F79" s="1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 t="s">
        <v>35</v>
      </c>
      <c r="B80" s="4">
        <f t="shared" si="6"/>
        <v>2426.3999999999996</v>
      </c>
      <c r="C80" s="4">
        <f t="shared" si="3"/>
        <v>4250</v>
      </c>
      <c r="D80" s="26">
        <f t="shared" si="5"/>
        <v>1.044520904268341E+22</v>
      </c>
      <c r="E80" s="20">
        <f t="shared" si="4"/>
        <v>2113.8975013678646</v>
      </c>
      <c r="F80" s="1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 t="s">
        <v>35</v>
      </c>
      <c r="B81" s="4">
        <f t="shared" si="6"/>
        <v>2460.0999999999995</v>
      </c>
      <c r="C81" s="4">
        <f t="shared" si="3"/>
        <v>4250</v>
      </c>
      <c r="D81" s="26">
        <f t="shared" si="5"/>
        <v>1.0739421098916167E+22</v>
      </c>
      <c r="E81" s="20">
        <f t="shared" si="4"/>
        <v>2044.5923764362578</v>
      </c>
      <c r="F81" s="1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 t="s">
        <v>35</v>
      </c>
      <c r="B82" s="4">
        <f t="shared" si="6"/>
        <v>2493.7999999999993</v>
      </c>
      <c r="C82" s="4">
        <f t="shared" si="3"/>
        <v>4250</v>
      </c>
      <c r="D82" s="26">
        <f t="shared" si="5"/>
        <v>1.1037719433707321E+22</v>
      </c>
      <c r="E82" s="20">
        <f t="shared" si="4"/>
        <v>1975.2872515046511</v>
      </c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3" t="s">
        <v>35</v>
      </c>
      <c r="B83" s="4">
        <f t="shared" si="6"/>
        <v>2527.4999999999991</v>
      </c>
      <c r="C83" s="4">
        <f t="shared" si="3"/>
        <v>4250</v>
      </c>
      <c r="D83" s="26">
        <f t="shared" si="5"/>
        <v>1.1340104047057711E+22</v>
      </c>
      <c r="E83" s="20">
        <f t="shared" si="4"/>
        <v>1905.9821265730443</v>
      </c>
      <c r="F83" s="1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25">
      <c r="A84" s="3" t="s">
        <v>35</v>
      </c>
      <c r="B84" s="4">
        <f t="shared" si="6"/>
        <v>2561.1999999999989</v>
      </c>
      <c r="C84" s="4">
        <f t="shared" si="3"/>
        <v>4250</v>
      </c>
      <c r="D84" s="26">
        <f t="shared" si="5"/>
        <v>1.1646574938966643E+22</v>
      </c>
      <c r="E84" s="20">
        <f t="shared" si="4"/>
        <v>1836.6770016414375</v>
      </c>
      <c r="F84" s="1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5">
      <c r="A85" s="3" t="s">
        <v>35</v>
      </c>
      <c r="B85" s="4">
        <f t="shared" si="6"/>
        <v>2594.8999999999987</v>
      </c>
      <c r="C85" s="4">
        <f t="shared" si="3"/>
        <v>4250</v>
      </c>
      <c r="D85" s="26">
        <f t="shared" si="5"/>
        <v>1.1957132109434226E+22</v>
      </c>
      <c r="E85" s="20">
        <f t="shared" si="4"/>
        <v>1767.3718767098308</v>
      </c>
      <c r="F85" s="1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25">
      <c r="A86" s="3" t="s">
        <v>35</v>
      </c>
      <c r="B86" s="4">
        <f t="shared" si="6"/>
        <v>2628.5999999999985</v>
      </c>
      <c r="C86" s="4">
        <f t="shared" si="3"/>
        <v>4250</v>
      </c>
      <c r="D86" s="26">
        <f t="shared" si="5"/>
        <v>1.2271775558460863E+22</v>
      </c>
      <c r="E86" s="20">
        <f t="shared" si="4"/>
        <v>1698.066751778224</v>
      </c>
      <c r="F86" s="1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 s="3" t="s">
        <v>35</v>
      </c>
      <c r="B87" s="4">
        <f t="shared" si="6"/>
        <v>2662.2999999999984</v>
      </c>
      <c r="C87" s="4">
        <f t="shared" si="3"/>
        <v>4250</v>
      </c>
      <c r="D87" s="26">
        <f t="shared" si="5"/>
        <v>1.259050528604604E+22</v>
      </c>
      <c r="E87" s="20">
        <f t="shared" si="4"/>
        <v>1628.7616268466172</v>
      </c>
      <c r="F87" s="1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5">
      <c r="A88" s="3" t="s">
        <v>35</v>
      </c>
      <c r="B88" s="4">
        <f t="shared" si="6"/>
        <v>2695.9999999999982</v>
      </c>
      <c r="C88" s="4">
        <f t="shared" si="3"/>
        <v>4250</v>
      </c>
      <c r="D88" s="26">
        <f t="shared" si="5"/>
        <v>1.2913321292190307E+22</v>
      </c>
      <c r="E88" s="20">
        <f t="shared" si="4"/>
        <v>1559.4565019150104</v>
      </c>
      <c r="F88" s="1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25">
      <c r="A89" s="3" t="s">
        <v>35</v>
      </c>
      <c r="B89" s="4">
        <f t="shared" si="6"/>
        <v>2729.699999999998</v>
      </c>
      <c r="C89" s="4">
        <f t="shared" si="3"/>
        <v>4250</v>
      </c>
      <c r="D89" s="26">
        <f t="shared" si="5"/>
        <v>1.3240223576893226E+22</v>
      </c>
      <c r="E89" s="20">
        <f t="shared" si="4"/>
        <v>1490.1513769834037</v>
      </c>
      <c r="F89" s="1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25">
      <c r="A90" s="3" t="s">
        <v>35</v>
      </c>
      <c r="B90" s="4">
        <f t="shared" si="6"/>
        <v>2763.3999999999978</v>
      </c>
      <c r="C90" s="4">
        <f t="shared" si="3"/>
        <v>4250</v>
      </c>
      <c r="D90" s="26">
        <f t="shared" si="5"/>
        <v>1.3571212140154615E+22</v>
      </c>
      <c r="E90" s="20">
        <f t="shared" si="4"/>
        <v>1420.8462520517969</v>
      </c>
      <c r="F90" s="1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25">
      <c r="A91" s="3" t="s">
        <v>35</v>
      </c>
      <c r="B91" s="4">
        <f t="shared" si="6"/>
        <v>2797.0999999999976</v>
      </c>
      <c r="C91" s="4">
        <f t="shared" si="3"/>
        <v>4250</v>
      </c>
      <c r="D91" s="26">
        <f t="shared" si="5"/>
        <v>1.3906286981975347E+22</v>
      </c>
      <c r="E91" s="20">
        <f t="shared" si="4"/>
        <v>1351.5411271201901</v>
      </c>
      <c r="F91" s="1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5">
      <c r="A92" s="3" t="s">
        <v>35</v>
      </c>
      <c r="B92" s="4">
        <f t="shared" si="6"/>
        <v>2830.7999999999975</v>
      </c>
      <c r="C92" s="4">
        <f t="shared" si="3"/>
        <v>4250</v>
      </c>
      <c r="D92" s="26">
        <f t="shared" si="5"/>
        <v>1.4245448102354549E+22</v>
      </c>
      <c r="E92" s="20">
        <f t="shared" si="4"/>
        <v>1282.2360021885834</v>
      </c>
      <c r="F92" s="1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3" t="s">
        <v>35</v>
      </c>
      <c r="B93" s="4">
        <f t="shared" si="6"/>
        <v>2864.4999999999973</v>
      </c>
      <c r="C93" s="4">
        <f t="shared" si="3"/>
        <v>4250</v>
      </c>
      <c r="D93" s="26">
        <f t="shared" si="5"/>
        <v>1.4588695501292366E+22</v>
      </c>
      <c r="E93" s="20">
        <f t="shared" si="4"/>
        <v>1212.9308772569766</v>
      </c>
      <c r="F93" s="1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25">
      <c r="A94" s="3" t="s">
        <v>35</v>
      </c>
      <c r="B94" s="4">
        <f t="shared" si="6"/>
        <v>2898.1999999999971</v>
      </c>
      <c r="C94" s="4">
        <f t="shared" si="3"/>
        <v>4250</v>
      </c>
      <c r="D94" s="26">
        <f t="shared" si="5"/>
        <v>1.4936029178789307E+22</v>
      </c>
      <c r="E94" s="20">
        <f t="shared" si="4"/>
        <v>1143.6257523253698</v>
      </c>
      <c r="F94" s="1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25">
      <c r="A95" s="3" t="s">
        <v>35</v>
      </c>
      <c r="B95" s="4">
        <f t="shared" si="6"/>
        <v>2931.8999999999969</v>
      </c>
      <c r="C95" s="4">
        <f t="shared" si="3"/>
        <v>4250</v>
      </c>
      <c r="D95" s="26">
        <f t="shared" si="5"/>
        <v>1.528744913484472E+22</v>
      </c>
      <c r="E95" s="20">
        <f t="shared" si="4"/>
        <v>1074.3206273937631</v>
      </c>
      <c r="F95" s="1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5">
      <c r="A96" s="3" t="s">
        <v>35</v>
      </c>
      <c r="B96" s="4">
        <f t="shared" si="6"/>
        <v>2965.5999999999967</v>
      </c>
      <c r="C96" s="4">
        <f t="shared" si="3"/>
        <v>4250</v>
      </c>
      <c r="D96" s="26">
        <f t="shared" si="5"/>
        <v>1.5642955369459403E+22</v>
      </c>
      <c r="E96" s="20">
        <f t="shared" si="4"/>
        <v>1005.0155024621563</v>
      </c>
      <c r="F96" s="1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25">
      <c r="A97" s="3" t="s">
        <v>35</v>
      </c>
      <c r="B97" s="4">
        <f t="shared" si="6"/>
        <v>2999.2999999999965</v>
      </c>
      <c r="C97" s="4">
        <f t="shared" si="3"/>
        <v>4250</v>
      </c>
      <c r="D97" s="26">
        <f t="shared" si="5"/>
        <v>1.6002547882632556E+22</v>
      </c>
      <c r="E97" s="20">
        <f t="shared" si="4"/>
        <v>935.71037753054952</v>
      </c>
      <c r="F97" s="1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25">
      <c r="A98" s="3" t="s">
        <v>35</v>
      </c>
      <c r="B98" s="4">
        <f t="shared" si="6"/>
        <v>3032.9999999999964</v>
      </c>
      <c r="C98" s="4">
        <f t="shared" si="3"/>
        <v>4250</v>
      </c>
      <c r="D98" s="26">
        <f t="shared" si="5"/>
        <v>1.6366226674364176E+22</v>
      </c>
      <c r="E98" s="20">
        <f t="shared" si="4"/>
        <v>866.40525259894275</v>
      </c>
      <c r="F98" s="1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25">
      <c r="A99" s="3" t="s">
        <v>35</v>
      </c>
      <c r="B99" s="4">
        <f t="shared" si="6"/>
        <v>3066.6999999999962</v>
      </c>
      <c r="C99" s="4">
        <f t="shared" si="3"/>
        <v>4250</v>
      </c>
      <c r="D99" s="26">
        <f t="shared" si="5"/>
        <v>1.6733991744655216E+22</v>
      </c>
      <c r="E99" s="20">
        <f t="shared" si="4"/>
        <v>797.10012766733598</v>
      </c>
      <c r="F99" s="1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25">
      <c r="A100" s="3" t="s">
        <v>35</v>
      </c>
      <c r="B100" s="4">
        <f t="shared" si="6"/>
        <v>3100.399999999996</v>
      </c>
      <c r="C100" s="4">
        <f t="shared" si="3"/>
        <v>4250</v>
      </c>
      <c r="D100" s="26">
        <f t="shared" si="5"/>
        <v>1.7105843093504579E+22</v>
      </c>
      <c r="E100" s="20">
        <f t="shared" si="4"/>
        <v>727.79500273572921</v>
      </c>
      <c r="F100" s="1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25">
      <c r="A101" s="3" t="s">
        <v>35</v>
      </c>
      <c r="B101" s="4">
        <f t="shared" si="6"/>
        <v>3134.0999999999958</v>
      </c>
      <c r="C101" s="4">
        <f t="shared" si="3"/>
        <v>4250</v>
      </c>
      <c r="D101" s="26">
        <f t="shared" si="5"/>
        <v>1.7481780720913065E+22</v>
      </c>
      <c r="E101" s="20">
        <f t="shared" si="4"/>
        <v>658.48987780412244</v>
      </c>
      <c r="F101" s="4" t="s">
        <v>59</v>
      </c>
      <c r="G101" s="4" t="s">
        <v>58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5">
      <c r="A102" s="3" t="s">
        <v>35</v>
      </c>
      <c r="B102" s="4">
        <f t="shared" si="6"/>
        <v>3167.7999999999956</v>
      </c>
      <c r="C102" s="4">
        <f t="shared" si="3"/>
        <v>4250</v>
      </c>
      <c r="D102" s="26">
        <f t="shared" si="5"/>
        <v>1.7861804626880024E+22</v>
      </c>
      <c r="E102" s="20">
        <f t="shared" si="4"/>
        <v>589.18475287251567</v>
      </c>
      <c r="F102" s="20">
        <f t="shared" ref="F102:F108" si="7">(3370-B102)</f>
        <v>202.20000000000437</v>
      </c>
      <c r="G102" s="20">
        <f>(E102)</f>
        <v>589.18475287251567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5">
      <c r="A103" s="3" t="s">
        <v>35</v>
      </c>
      <c r="B103" s="4">
        <f t="shared" si="6"/>
        <v>3201.4999999999955</v>
      </c>
      <c r="C103" s="4">
        <f t="shared" si="3"/>
        <v>4250</v>
      </c>
      <c r="D103" s="26">
        <f t="shared" si="5"/>
        <v>1.8245914811405888E+22</v>
      </c>
      <c r="E103" s="20">
        <f t="shared" si="4"/>
        <v>519.8796279409089</v>
      </c>
      <c r="F103" s="20">
        <f t="shared" si="7"/>
        <v>168.50000000000455</v>
      </c>
      <c r="G103" s="20">
        <f t="shared" ref="G103:G108" si="8">(E103)</f>
        <v>519.8796279409089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5">
      <c r="A104" s="3" t="s">
        <v>36</v>
      </c>
      <c r="B104" s="4">
        <f t="shared" si="6"/>
        <v>3235.1999999999953</v>
      </c>
      <c r="C104" s="4">
        <f>$I$31</f>
        <v>950</v>
      </c>
      <c r="D104" s="26">
        <f t="shared" si="5"/>
        <v>4.1652719319449867E+21</v>
      </c>
      <c r="E104" s="20">
        <f>(E103-$G$45)</f>
        <v>368.08202474516975</v>
      </c>
      <c r="F104" s="20">
        <f t="shared" si="7"/>
        <v>134.80000000000473</v>
      </c>
      <c r="G104" s="20">
        <f t="shared" si="8"/>
        <v>368.08202474516975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5">
      <c r="A105" s="3" t="s">
        <v>36</v>
      </c>
      <c r="B105" s="4">
        <f t="shared" si="6"/>
        <v>3268.8999999999951</v>
      </c>
      <c r="C105" s="4">
        <f>$I$31</f>
        <v>950</v>
      </c>
      <c r="D105" s="26">
        <f t="shared" si="5"/>
        <v>4.2529586624299296E+21</v>
      </c>
      <c r="E105" s="20">
        <f>(E104-$G$45)</f>
        <v>216.28442154943062</v>
      </c>
      <c r="F105" s="20">
        <f t="shared" si="7"/>
        <v>101.10000000000491</v>
      </c>
      <c r="G105" s="20">
        <f t="shared" si="8"/>
        <v>216.28442154943062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5">
      <c r="A106" s="3" t="s">
        <v>36</v>
      </c>
      <c r="B106" s="4">
        <f t="shared" si="6"/>
        <v>3302.5999999999949</v>
      </c>
      <c r="C106" s="4">
        <f>$I$31</f>
        <v>950</v>
      </c>
      <c r="D106" s="26">
        <f t="shared" ref="D106:D108" si="9">(C106*1.333*3.141*((B106*1000)^3 - (B105*1000)^3))</f>
        <v>4.3415587963575499E+21</v>
      </c>
      <c r="E106" s="20">
        <f t="shared" ref="E106:E108" si="10">(E105-$G$45)</f>
        <v>64.48681835369149</v>
      </c>
      <c r="F106" s="20">
        <f t="shared" si="7"/>
        <v>67.400000000005093</v>
      </c>
      <c r="G106" s="20">
        <f t="shared" si="8"/>
        <v>64.48681835369149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25">
      <c r="A107" s="3" t="s">
        <v>36</v>
      </c>
      <c r="B107" s="4">
        <f t="shared" si="6"/>
        <v>3336.2999999999947</v>
      </c>
      <c r="C107" s="4">
        <f>$I$31</f>
        <v>950</v>
      </c>
      <c r="D107" s="26">
        <f t="shared" si="9"/>
        <v>4.4310723337276516E+21</v>
      </c>
      <c r="E107" s="20">
        <f t="shared" si="10"/>
        <v>-87.310784842047639</v>
      </c>
      <c r="F107" s="20">
        <f t="shared" si="7"/>
        <v>33.700000000005275</v>
      </c>
      <c r="G107" s="20">
        <f t="shared" si="8"/>
        <v>-87.310784842047639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25">
      <c r="A108" s="3" t="s">
        <v>36</v>
      </c>
      <c r="B108" s="4">
        <f t="shared" si="6"/>
        <v>3369.9999999999945</v>
      </c>
      <c r="C108" s="4">
        <f>$I$31</f>
        <v>950</v>
      </c>
      <c r="D108" s="26">
        <f t="shared" si="9"/>
        <v>4.5214992745402508E+21</v>
      </c>
      <c r="E108" s="20">
        <f t="shared" si="10"/>
        <v>-239.10838803778677</v>
      </c>
      <c r="F108" s="20">
        <f t="shared" si="7"/>
        <v>5.4569682106375694E-12</v>
      </c>
      <c r="G108" s="20">
        <f t="shared" si="8"/>
        <v>-239.10838803778677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25">
      <c r="A109" s="3"/>
      <c r="B109" s="3">
        <v>3370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</sheetData>
  <mergeCells count="5">
    <mergeCell ref="F4:I4"/>
    <mergeCell ref="L1:R1"/>
    <mergeCell ref="F35:H35"/>
    <mergeCell ref="F39:H39"/>
    <mergeCell ref="F43:I43"/>
  </mergeCells>
  <pageMargins left="0.7" right="0.7" top="0.75" bottom="0.75" header="0.3" footer="0.3"/>
  <pageSetup orientation="portrait" horizontalDpi="4294967293" verticalDpi="0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5" name="Scroll Bar 11">
              <controlPr defaultSize="0" autoPict="0">
                <anchor moveWithCells="1">
                  <from>
                    <xdr:col>6</xdr:col>
                    <xdr:colOff>0</xdr:colOff>
                    <xdr:row>6</xdr:row>
                    <xdr:rowOff>104775</xdr:rowOff>
                  </from>
                  <to>
                    <xdr:col>6</xdr:col>
                    <xdr:colOff>504825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Scroll Bar 12">
              <controlPr defaultSize="0" autoPict="0">
                <anchor moveWithCells="1">
                  <from>
                    <xdr:col>8</xdr:col>
                    <xdr:colOff>19050</xdr:colOff>
                    <xdr:row>6</xdr:row>
                    <xdr:rowOff>123825</xdr:rowOff>
                  </from>
                  <to>
                    <xdr:col>9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Scroll Bar 14">
              <controlPr defaultSize="0" autoPict="0">
                <anchor moveWithCells="1">
                  <from>
                    <xdr:col>14</xdr:col>
                    <xdr:colOff>57150</xdr:colOff>
                    <xdr:row>1</xdr:row>
                    <xdr:rowOff>142875</xdr:rowOff>
                  </from>
                  <to>
                    <xdr:col>16</xdr:col>
                    <xdr:colOff>0</xdr:colOff>
                    <xdr:row>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MarsInterior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Odenwald, Sten F. (GSFC-672.0)[ADNET SYSTEMS INC]</dc:creator>
  <cp:lastModifiedBy>Odenwald, Sten F. (GSFC-672.0)[ADNET SYSTEMS INC]</cp:lastModifiedBy>
  <dcterms:created xsi:type="dcterms:W3CDTF">2014-10-01T18:04:21Z</dcterms:created>
  <dcterms:modified xsi:type="dcterms:W3CDTF">2014-11-18T14:30:20Z</dcterms:modified>
</cp:coreProperties>
</file>