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7235" windowHeight="3660" activeTab="4"/>
  </bookViews>
  <sheets>
    <sheet name="Introduction" sheetId="1" r:id="rId1"/>
    <sheet name="Homestake" sheetId="2" r:id="rId2"/>
    <sheet name="Empire Star " sheetId="3" r:id="rId3"/>
    <sheet name="Hunt Well " sheetId="4" r:id="rId4"/>
    <sheet name="New Zealand" sheetId="5" r:id="rId5"/>
    <sheet name="Alberta" sheetId="6" r:id="rId6"/>
  </sheets>
  <calcPr calcId="145621"/>
</workbook>
</file>

<file path=xl/calcChain.xml><?xml version="1.0" encoding="utf-8"?>
<calcChain xmlns="http://schemas.openxmlformats.org/spreadsheetml/2006/main">
  <c r="C9" i="5" l="1"/>
  <c r="C10" i="5"/>
  <c r="C11" i="5"/>
  <c r="C12" i="5"/>
  <c r="C13" i="5"/>
  <c r="C14" i="5"/>
  <c r="C15" i="5"/>
  <c r="C16" i="5"/>
  <c r="C17" i="5"/>
  <c r="C18" i="5"/>
  <c r="C19" i="5"/>
  <c r="C8" i="5"/>
  <c r="C7" i="5"/>
  <c r="J5" i="6" l="1"/>
  <c r="J6" i="6" s="1"/>
  <c r="J3" i="6"/>
  <c r="C8" i="6"/>
  <c r="C9" i="6"/>
  <c r="C10" i="6"/>
  <c r="C11" i="6"/>
  <c r="C12" i="6"/>
  <c r="C13" i="6"/>
  <c r="C14" i="6"/>
  <c r="C15" i="6"/>
  <c r="C16" i="6"/>
  <c r="C17" i="6"/>
  <c r="C7" i="6"/>
  <c r="J5" i="5"/>
  <c r="J3" i="5"/>
  <c r="J5" i="4"/>
  <c r="J3" i="4"/>
  <c r="J4" i="3"/>
  <c r="J6" i="3"/>
  <c r="J7" i="3" s="1"/>
  <c r="K5" i="2"/>
  <c r="K6" i="2" s="1"/>
  <c r="K3" i="2"/>
  <c r="C6" i="4"/>
  <c r="C7" i="4"/>
  <c r="C8" i="4"/>
  <c r="C9" i="4"/>
  <c r="C10" i="4"/>
  <c r="C11" i="4"/>
  <c r="C12" i="4"/>
  <c r="C13" i="4"/>
  <c r="C14" i="4"/>
  <c r="C15" i="4"/>
  <c r="C16" i="4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D11" i="4" l="1"/>
  <c r="D22" i="3"/>
  <c r="D15" i="6"/>
  <c r="D11" i="6"/>
  <c r="D10" i="6"/>
  <c r="D9" i="6"/>
  <c r="D16" i="6"/>
  <c r="D13" i="6"/>
  <c r="D8" i="6"/>
  <c r="D17" i="6"/>
  <c r="D12" i="6"/>
  <c r="D14" i="6"/>
  <c r="D7" i="6"/>
  <c r="D9" i="5"/>
  <c r="D8" i="5"/>
  <c r="D7" i="5"/>
  <c r="D18" i="5"/>
  <c r="D14" i="5"/>
  <c r="D13" i="5"/>
  <c r="D17" i="5"/>
  <c r="D12" i="5"/>
  <c r="D16" i="5"/>
  <c r="D10" i="5"/>
  <c r="D19" i="5"/>
  <c r="D15" i="5"/>
  <c r="D11" i="5"/>
  <c r="D15" i="4"/>
  <c r="D9" i="4"/>
  <c r="D10" i="4"/>
  <c r="D13" i="4"/>
  <c r="D8" i="4"/>
  <c r="D6" i="4"/>
  <c r="D12" i="4"/>
  <c r="D7" i="4"/>
  <c r="D16" i="4"/>
  <c r="D14" i="4"/>
  <c r="D18" i="3"/>
  <c r="D11" i="3"/>
  <c r="D14" i="3"/>
  <c r="D26" i="3"/>
  <c r="D10" i="3"/>
  <c r="D25" i="3"/>
  <c r="D21" i="3"/>
  <c r="D17" i="3"/>
  <c r="D13" i="3"/>
  <c r="D9" i="3"/>
  <c r="D8" i="3"/>
  <c r="D24" i="3"/>
  <c r="D20" i="3"/>
  <c r="D16" i="3"/>
  <c r="D12" i="3"/>
  <c r="D27" i="3"/>
  <c r="D23" i="3"/>
  <c r="D19" i="3"/>
  <c r="D15" i="3"/>
  <c r="E10" i="2"/>
  <c r="E7" i="2"/>
  <c r="E13" i="2"/>
  <c r="E19" i="2"/>
  <c r="E17" i="2"/>
  <c r="E12" i="2"/>
  <c r="E9" i="2"/>
  <c r="E6" i="2"/>
  <c r="E16" i="2"/>
  <c r="E11" i="2"/>
  <c r="E20" i="2"/>
  <c r="E15" i="2"/>
  <c r="E8" i="2"/>
  <c r="E18" i="2"/>
  <c r="E14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6" i="2"/>
</calcChain>
</file>

<file path=xl/sharedStrings.xml><?xml version="1.0" encoding="utf-8"?>
<sst xmlns="http://schemas.openxmlformats.org/spreadsheetml/2006/main" count="110" uniqueCount="56">
  <si>
    <t>Depth</t>
  </si>
  <si>
    <t>Fahrenheit</t>
  </si>
  <si>
    <t>Homestake Data</t>
  </si>
  <si>
    <t>http://www.ajsonline.org/content/246/7/426.full.pdf</t>
  </si>
  <si>
    <t>Meters</t>
  </si>
  <si>
    <t>F</t>
  </si>
  <si>
    <t>Empire Star Mine</t>
  </si>
  <si>
    <t>http://books.google.com/books?id=y0QRAAAAIAAJ&amp;pg=PA22&amp;lpg=PA22&amp;dq=geothermal+gradient+data+deep+mines&amp;source=bl&amp;ots=y1cmv6YqRP&amp;sig=_zUHRJiXAShjxbfFFpvSVcRtlYA&amp;hl=en&amp;sa=X&amp;ei=D2ItVKueDafGsQSty4K4AQ&amp;ved=0CHEQ6AEwDg#v=onepage&amp;q=geothermal%20gradient%20data%20deep%20mines&amp;f=false</t>
  </si>
  <si>
    <t xml:space="preserve">Geological Survey, Professional Paper Issue 194 Google eBook  </t>
  </si>
  <si>
    <t>meters</t>
  </si>
  <si>
    <t>C</t>
  </si>
  <si>
    <t>Hunt Well Data</t>
  </si>
  <si>
    <t>http://www.ualberta.ca/~unsworth/papers/2012-Majorowicz-AAPG-ch27.pdf</t>
  </si>
  <si>
    <t>http://online.wsj.com/news/articles/SB10001424052702304854804579236640793042718</t>
  </si>
  <si>
    <t>Journey into worlds deepest gold mine</t>
  </si>
  <si>
    <t>Taupo Volcanic Zone, New Zealand</t>
  </si>
  <si>
    <t>http://hal.archives-ouvertes.fr/docs/00/65/34/18/PDF/Manuscript-revised.pdf</t>
  </si>
  <si>
    <t>http://volcanocafe.wordpress.com/2012/11/20/the-taupo-volcanic-zone-part-3/</t>
  </si>
  <si>
    <t>Exploring Temperature Changes in Earth's Crust</t>
  </si>
  <si>
    <t>Celsius</t>
  </si>
  <si>
    <t>Data</t>
  </si>
  <si>
    <t>Temperature</t>
  </si>
  <si>
    <t>Feet</t>
  </si>
  <si>
    <t>Your</t>
  </si>
  <si>
    <t>Model</t>
  </si>
  <si>
    <t>T</t>
  </si>
  <si>
    <t>x</t>
  </si>
  <si>
    <t>T=mx+b</t>
  </si>
  <si>
    <t>Celsius/meter</t>
  </si>
  <si>
    <t>Select    b</t>
  </si>
  <si>
    <t>Select   m</t>
  </si>
  <si>
    <t>X</t>
  </si>
  <si>
    <t xml:space="preserve">T </t>
  </si>
  <si>
    <t>kilometers</t>
  </si>
  <si>
    <t>Celsius/kilometer</t>
  </si>
  <si>
    <t>Celsius/km</t>
  </si>
  <si>
    <t>(Fahrenheit)</t>
  </si>
  <si>
    <t>(Celsius)</t>
  </si>
  <si>
    <t>The center of Earth is hotter than the surface of our sun at nearly 6000 Celsius. Meanwhile the surface</t>
  </si>
  <si>
    <t>remains a balmy and habitable 20 Celsius. Between the core and the surface, the temperature</t>
  </si>
  <si>
    <t>decreases with each kilometer traveled away from the center. Near the surface, we travel down</t>
  </si>
  <si>
    <t>to the core and the temperature steadily increases with depth. Miners are well-aware of this effect.</t>
  </si>
  <si>
    <t>In this lab module, you will use actual data from five different mines to calculate the geothermal gradient.</t>
  </si>
  <si>
    <t>The actual data is represented by points on a graph. Your assignment in each case is to use the sliders to</t>
  </si>
  <si>
    <t>create a linear model of how the temperature changes with depth. This linear model is of the form T = b+Mx, where</t>
  </si>
  <si>
    <t>b is the starting surface temperature and m is the slope representing the geothermal gradient in degrees per kilometer.</t>
  </si>
  <si>
    <t>Geologists call it the geothermal gradient, and it can be measured in deep mines, providing</t>
  </si>
  <si>
    <t>How it works</t>
  </si>
  <si>
    <t xml:space="preserve">In each module, the spreadsheet automatically plots the actual temperature and depth data. </t>
  </si>
  <si>
    <t>There are two sliders that control the slope, M, and intecept, b, of the linear equation. By moving the</t>
  </si>
  <si>
    <t xml:space="preserve">sliders left to right you can change the values for M and b until the plotted model matches the data </t>
  </si>
  <si>
    <t>points as well as possible.  When you have found a linear equation that matches the data as well as</t>
  </si>
  <si>
    <t xml:space="preserve">Celsius/kilometer or Celsius/meter. </t>
  </si>
  <si>
    <t>Where the data comes from.</t>
  </si>
  <si>
    <t>valuable information about the flow of heat through  Earth's crust and interior.</t>
  </si>
  <si>
    <t>you can judge, note the value of the slope, M, that you used, and which is given in units 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</si>
</sst>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.9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36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18"/>
      <color rgb="FFFFFF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164" fontId="0" fillId="0" borderId="0" xfId="0" applyNumberFormat="1"/>
    <xf numFmtId="0" fontId="2" fillId="0" borderId="0" xfId="0" applyFont="1"/>
    <xf numFmtId="0" fontId="1" fillId="0" borderId="0" xfId="1"/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/>
    <xf numFmtId="0" fontId="5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/>
    <xf numFmtId="0" fontId="13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0" xfId="0" applyFont="1"/>
    <xf numFmtId="0" fontId="17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1" fontId="12" fillId="0" borderId="0" xfId="0" applyNumberFormat="1" applyFont="1"/>
    <xf numFmtId="164" fontId="16" fillId="0" borderId="0" xfId="0" applyNumberFormat="1" applyFont="1" applyAlignment="1">
      <alignment horizontal="center"/>
    </xf>
    <xf numFmtId="164" fontId="16" fillId="0" borderId="0" xfId="0" applyNumberFormat="1" applyFont="1"/>
    <xf numFmtId="0" fontId="1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17" fillId="0" borderId="0" xfId="0" applyFont="1"/>
    <xf numFmtId="0" fontId="7" fillId="0" borderId="0" xfId="0" applyFont="1"/>
    <xf numFmtId="0" fontId="23" fillId="0" borderId="0" xfId="0" applyFont="1" applyAlignment="1"/>
    <xf numFmtId="0" fontId="24" fillId="0" borderId="0" xfId="0" applyFont="1"/>
    <xf numFmtId="0" fontId="2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" fontId="16" fillId="0" borderId="0" xfId="0" applyNumberFormat="1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11"/>
            <c:spPr>
              <a:solidFill>
                <a:srgbClr val="FF0000"/>
              </a:solidFill>
            </c:spPr>
          </c:marker>
          <c:xVal>
            <c:numRef>
              <c:f>Homestake!$B$6:$B$20</c:f>
              <c:numCache>
                <c:formatCode>0</c:formatCode>
                <c:ptCount val="15"/>
                <c:pt idx="0">
                  <c:v>30.5</c:v>
                </c:pt>
                <c:pt idx="1">
                  <c:v>42.089999999999996</c:v>
                </c:pt>
                <c:pt idx="2">
                  <c:v>267.18</c:v>
                </c:pt>
                <c:pt idx="3">
                  <c:v>362.34</c:v>
                </c:pt>
                <c:pt idx="4">
                  <c:v>548.08500000000004</c:v>
                </c:pt>
                <c:pt idx="5">
                  <c:v>728.64499999999998</c:v>
                </c:pt>
                <c:pt idx="6">
                  <c:v>823.5</c:v>
                </c:pt>
                <c:pt idx="7">
                  <c:v>868.64</c:v>
                </c:pt>
                <c:pt idx="8">
                  <c:v>915</c:v>
                </c:pt>
                <c:pt idx="9">
                  <c:v>960.75</c:v>
                </c:pt>
                <c:pt idx="10">
                  <c:v>1006.5</c:v>
                </c:pt>
                <c:pt idx="11">
                  <c:v>1051.6399999999999</c:v>
                </c:pt>
                <c:pt idx="12">
                  <c:v>1098</c:v>
                </c:pt>
                <c:pt idx="13">
                  <c:v>1188.585</c:v>
                </c:pt>
                <c:pt idx="14">
                  <c:v>1280.3899999999999</c:v>
                </c:pt>
              </c:numCache>
            </c:numRef>
          </c:xVal>
          <c:yVal>
            <c:numRef>
              <c:f>Homestake!$D$6:$D$20</c:f>
              <c:numCache>
                <c:formatCode>0.0</c:formatCode>
                <c:ptCount val="15"/>
                <c:pt idx="0">
                  <c:v>7.0000000000000009</c:v>
                </c:pt>
                <c:pt idx="1">
                  <c:v>7.2777777777777777</c:v>
                </c:pt>
                <c:pt idx="2">
                  <c:v>9.7777777777777786</c:v>
                </c:pt>
                <c:pt idx="3">
                  <c:v>11.722222222222221</c:v>
                </c:pt>
                <c:pt idx="4">
                  <c:v>15.111111111111111</c:v>
                </c:pt>
                <c:pt idx="5">
                  <c:v>17.5</c:v>
                </c:pt>
                <c:pt idx="6">
                  <c:v>18.611111111111111</c:v>
                </c:pt>
                <c:pt idx="7">
                  <c:v>19.388888888888893</c:v>
                </c:pt>
                <c:pt idx="8">
                  <c:v>19.888888888888889</c:v>
                </c:pt>
                <c:pt idx="9">
                  <c:v>20.888888888888886</c:v>
                </c:pt>
                <c:pt idx="10">
                  <c:v>21.111111111111111</c:v>
                </c:pt>
                <c:pt idx="11">
                  <c:v>21.777777777777779</c:v>
                </c:pt>
                <c:pt idx="12">
                  <c:v>23.000000000000004</c:v>
                </c:pt>
                <c:pt idx="13">
                  <c:v>25</c:v>
                </c:pt>
                <c:pt idx="14">
                  <c:v>27.888888888888889</c:v>
                </c:pt>
              </c:numCache>
            </c:numRef>
          </c:yVal>
          <c:smooth val="0"/>
        </c:ser>
        <c:ser>
          <c:idx val="1"/>
          <c:order val="1"/>
          <c:spPr>
            <a:ln w="476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Homestake!$B$6:$B$20</c:f>
              <c:numCache>
                <c:formatCode>0</c:formatCode>
                <c:ptCount val="15"/>
                <c:pt idx="0">
                  <c:v>30.5</c:v>
                </c:pt>
                <c:pt idx="1">
                  <c:v>42.089999999999996</c:v>
                </c:pt>
                <c:pt idx="2">
                  <c:v>267.18</c:v>
                </c:pt>
                <c:pt idx="3">
                  <c:v>362.34</c:v>
                </c:pt>
                <c:pt idx="4">
                  <c:v>548.08500000000004</c:v>
                </c:pt>
                <c:pt idx="5">
                  <c:v>728.64499999999998</c:v>
                </c:pt>
                <c:pt idx="6">
                  <c:v>823.5</c:v>
                </c:pt>
                <c:pt idx="7">
                  <c:v>868.64</c:v>
                </c:pt>
                <c:pt idx="8">
                  <c:v>915</c:v>
                </c:pt>
                <c:pt idx="9">
                  <c:v>960.75</c:v>
                </c:pt>
                <c:pt idx="10">
                  <c:v>1006.5</c:v>
                </c:pt>
                <c:pt idx="11">
                  <c:v>1051.6399999999999</c:v>
                </c:pt>
                <c:pt idx="12">
                  <c:v>1098</c:v>
                </c:pt>
                <c:pt idx="13">
                  <c:v>1188.585</c:v>
                </c:pt>
                <c:pt idx="14">
                  <c:v>1280.3899999999999</c:v>
                </c:pt>
              </c:numCache>
            </c:numRef>
          </c:xVal>
          <c:yVal>
            <c:numRef>
              <c:f>Homestake!$E$6:$E$20</c:f>
              <c:numCache>
                <c:formatCode>0.0</c:formatCode>
                <c:ptCount val="15"/>
                <c:pt idx="0">
                  <c:v>0.87319999999999998</c:v>
                </c:pt>
                <c:pt idx="1">
                  <c:v>0.90101600000000004</c:v>
                </c:pt>
                <c:pt idx="2">
                  <c:v>1.4412319999999998</c:v>
                </c:pt>
                <c:pt idx="3">
                  <c:v>1.669616</c:v>
                </c:pt>
                <c:pt idx="4">
                  <c:v>2.1154039999999998</c:v>
                </c:pt>
                <c:pt idx="5">
                  <c:v>2.5487479999999998</c:v>
                </c:pt>
                <c:pt idx="6">
                  <c:v>2.7763999999999998</c:v>
                </c:pt>
                <c:pt idx="7">
                  <c:v>2.8847360000000002</c:v>
                </c:pt>
                <c:pt idx="8">
                  <c:v>2.9959999999999996</c:v>
                </c:pt>
                <c:pt idx="9">
                  <c:v>3.1057999999999995</c:v>
                </c:pt>
                <c:pt idx="10">
                  <c:v>3.2156000000000002</c:v>
                </c:pt>
                <c:pt idx="11">
                  <c:v>3.3239359999999998</c:v>
                </c:pt>
                <c:pt idx="12">
                  <c:v>3.4352</c:v>
                </c:pt>
                <c:pt idx="13">
                  <c:v>3.6526040000000002</c:v>
                </c:pt>
                <c:pt idx="14">
                  <c:v>3.8729359999999993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94624"/>
        <c:axId val="57995200"/>
      </c:scatterChart>
      <c:valAx>
        <c:axId val="57994624"/>
        <c:scaling>
          <c:orientation val="minMax"/>
        </c:scaling>
        <c:delete val="0"/>
        <c:axPos val="b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/>
                  <a:t>Distance</a:t>
                </a:r>
                <a:r>
                  <a:rPr lang="en-US" sz="1800" baseline="0"/>
                  <a:t> below surface (meters)</a:t>
                </a:r>
                <a:endParaRPr lang="en-US" sz="18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57995200"/>
        <c:crosses val="autoZero"/>
        <c:crossBetween val="midCat"/>
      </c:valAx>
      <c:valAx>
        <c:axId val="57995200"/>
        <c:scaling>
          <c:orientation val="minMax"/>
        </c:scaling>
        <c:delete val="0"/>
        <c:axPos val="l"/>
        <c:majorGridlines>
          <c:spPr>
            <a:ln w="22225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Temperature</a:t>
                </a:r>
                <a:r>
                  <a:rPr lang="en-US" sz="1600" baseline="0"/>
                  <a:t> (Celsius)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2.3121387283236993E-2"/>
              <c:y val="0.170302930883639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7994624"/>
        <c:crosses val="autoZero"/>
        <c:crossBetween val="midCat"/>
      </c:valAx>
      <c:spPr>
        <a:solidFill>
          <a:schemeClr val="accent1">
            <a:alpha val="3400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'Empire Star '!$A$8:$A$27</c:f>
              <c:numCache>
                <c:formatCode>General</c:formatCode>
                <c:ptCount val="20"/>
                <c:pt idx="0">
                  <c:v>46</c:v>
                </c:pt>
                <c:pt idx="1">
                  <c:v>95</c:v>
                </c:pt>
                <c:pt idx="2">
                  <c:v>114</c:v>
                </c:pt>
                <c:pt idx="3">
                  <c:v>128</c:v>
                </c:pt>
                <c:pt idx="4">
                  <c:v>192</c:v>
                </c:pt>
                <c:pt idx="5">
                  <c:v>207</c:v>
                </c:pt>
                <c:pt idx="6">
                  <c:v>256</c:v>
                </c:pt>
                <c:pt idx="7">
                  <c:v>257</c:v>
                </c:pt>
                <c:pt idx="8">
                  <c:v>292</c:v>
                </c:pt>
                <c:pt idx="9">
                  <c:v>298</c:v>
                </c:pt>
                <c:pt idx="10">
                  <c:v>377</c:v>
                </c:pt>
                <c:pt idx="11">
                  <c:v>432</c:v>
                </c:pt>
                <c:pt idx="12">
                  <c:v>496</c:v>
                </c:pt>
                <c:pt idx="13">
                  <c:v>559</c:v>
                </c:pt>
                <c:pt idx="14">
                  <c:v>640</c:v>
                </c:pt>
                <c:pt idx="15">
                  <c:v>719</c:v>
                </c:pt>
                <c:pt idx="16">
                  <c:v>795</c:v>
                </c:pt>
                <c:pt idx="17">
                  <c:v>951</c:v>
                </c:pt>
                <c:pt idx="18">
                  <c:v>1005</c:v>
                </c:pt>
                <c:pt idx="19">
                  <c:v>1036</c:v>
                </c:pt>
              </c:numCache>
            </c:numRef>
          </c:xVal>
          <c:yVal>
            <c:numRef>
              <c:f>'Empire Star '!$C$8:$C$27</c:f>
              <c:numCache>
                <c:formatCode>0.0</c:formatCode>
                <c:ptCount val="20"/>
                <c:pt idx="0">
                  <c:v>12.833333333333334</c:v>
                </c:pt>
                <c:pt idx="1">
                  <c:v>13.333333333333334</c:v>
                </c:pt>
                <c:pt idx="2">
                  <c:v>13.499999999999998</c:v>
                </c:pt>
                <c:pt idx="3">
                  <c:v>13.722222222222223</c:v>
                </c:pt>
                <c:pt idx="4">
                  <c:v>14.388888888888889</c:v>
                </c:pt>
                <c:pt idx="5">
                  <c:v>14.555555555555555</c:v>
                </c:pt>
                <c:pt idx="6">
                  <c:v>15.055555555555555</c:v>
                </c:pt>
                <c:pt idx="7">
                  <c:v>15.111111111111111</c:v>
                </c:pt>
                <c:pt idx="8">
                  <c:v>15.5</c:v>
                </c:pt>
                <c:pt idx="9">
                  <c:v>15.555555555555555</c:v>
                </c:pt>
                <c:pt idx="10">
                  <c:v>16.388888888888889</c:v>
                </c:pt>
                <c:pt idx="11">
                  <c:v>17</c:v>
                </c:pt>
                <c:pt idx="12">
                  <c:v>17.666666666666668</c:v>
                </c:pt>
                <c:pt idx="13">
                  <c:v>18.388888888888886</c:v>
                </c:pt>
                <c:pt idx="14">
                  <c:v>19.222222222222218</c:v>
                </c:pt>
                <c:pt idx="15">
                  <c:v>20.111111111111111</c:v>
                </c:pt>
                <c:pt idx="16">
                  <c:v>20.944444444444443</c:v>
                </c:pt>
                <c:pt idx="17">
                  <c:v>22.611111111111111</c:v>
                </c:pt>
                <c:pt idx="18">
                  <c:v>23.166666666666668</c:v>
                </c:pt>
                <c:pt idx="19">
                  <c:v>23.5</c:v>
                </c:pt>
              </c:numCache>
            </c:numRef>
          </c:yVal>
          <c:smooth val="0"/>
        </c:ser>
        <c:ser>
          <c:idx val="1"/>
          <c:order val="1"/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'Empire Star '!$A$8:$A$27</c:f>
              <c:numCache>
                <c:formatCode>General</c:formatCode>
                <c:ptCount val="20"/>
                <c:pt idx="0">
                  <c:v>46</c:v>
                </c:pt>
                <c:pt idx="1">
                  <c:v>95</c:v>
                </c:pt>
                <c:pt idx="2">
                  <c:v>114</c:v>
                </c:pt>
                <c:pt idx="3">
                  <c:v>128</c:v>
                </c:pt>
                <c:pt idx="4">
                  <c:v>192</c:v>
                </c:pt>
                <c:pt idx="5">
                  <c:v>207</c:v>
                </c:pt>
                <c:pt idx="6">
                  <c:v>256</c:v>
                </c:pt>
                <c:pt idx="7">
                  <c:v>257</c:v>
                </c:pt>
                <c:pt idx="8">
                  <c:v>292</c:v>
                </c:pt>
                <c:pt idx="9">
                  <c:v>298</c:v>
                </c:pt>
                <c:pt idx="10">
                  <c:v>377</c:v>
                </c:pt>
                <c:pt idx="11">
                  <c:v>432</c:v>
                </c:pt>
                <c:pt idx="12">
                  <c:v>496</c:v>
                </c:pt>
                <c:pt idx="13">
                  <c:v>559</c:v>
                </c:pt>
                <c:pt idx="14">
                  <c:v>640</c:v>
                </c:pt>
                <c:pt idx="15">
                  <c:v>719</c:v>
                </c:pt>
                <c:pt idx="16">
                  <c:v>795</c:v>
                </c:pt>
                <c:pt idx="17">
                  <c:v>951</c:v>
                </c:pt>
                <c:pt idx="18">
                  <c:v>1005</c:v>
                </c:pt>
                <c:pt idx="19">
                  <c:v>1036</c:v>
                </c:pt>
              </c:numCache>
            </c:numRef>
          </c:xVal>
          <c:yVal>
            <c:numRef>
              <c:f>'Empire Star '!$D$8:$D$27</c:f>
              <c:numCache>
                <c:formatCode>0.0</c:formatCode>
                <c:ptCount val="20"/>
                <c:pt idx="0">
                  <c:v>0.47620000000000001</c:v>
                </c:pt>
                <c:pt idx="1">
                  <c:v>0.58400000000000007</c:v>
                </c:pt>
                <c:pt idx="2">
                  <c:v>0.62580000000000002</c:v>
                </c:pt>
                <c:pt idx="3">
                  <c:v>0.65660000000000007</c:v>
                </c:pt>
                <c:pt idx="4">
                  <c:v>0.7974</c:v>
                </c:pt>
                <c:pt idx="5">
                  <c:v>0.83040000000000003</c:v>
                </c:pt>
                <c:pt idx="6">
                  <c:v>0.93820000000000003</c:v>
                </c:pt>
                <c:pt idx="7">
                  <c:v>0.94040000000000001</c:v>
                </c:pt>
                <c:pt idx="8">
                  <c:v>1.0174000000000001</c:v>
                </c:pt>
                <c:pt idx="9">
                  <c:v>1.0306000000000002</c:v>
                </c:pt>
                <c:pt idx="10">
                  <c:v>1.2044000000000001</c:v>
                </c:pt>
                <c:pt idx="11">
                  <c:v>1.3254000000000001</c:v>
                </c:pt>
                <c:pt idx="12">
                  <c:v>1.4662000000000002</c:v>
                </c:pt>
                <c:pt idx="13">
                  <c:v>1.6048</c:v>
                </c:pt>
                <c:pt idx="14">
                  <c:v>1.7830000000000001</c:v>
                </c:pt>
                <c:pt idx="15">
                  <c:v>1.9568000000000001</c:v>
                </c:pt>
                <c:pt idx="16">
                  <c:v>2.1240000000000001</c:v>
                </c:pt>
                <c:pt idx="17">
                  <c:v>2.4672000000000001</c:v>
                </c:pt>
                <c:pt idx="18">
                  <c:v>2.5860000000000003</c:v>
                </c:pt>
                <c:pt idx="19">
                  <c:v>2.6542000000000003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96928"/>
        <c:axId val="57997504"/>
      </c:scatterChart>
      <c:valAx>
        <c:axId val="57996928"/>
        <c:scaling>
          <c:orientation val="minMax"/>
        </c:scaling>
        <c:delete val="0"/>
        <c:axPos val="b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Distance</a:t>
                </a:r>
                <a:r>
                  <a:rPr lang="en-US" sz="1600" baseline="0"/>
                  <a:t> below surface (meters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57997504"/>
        <c:crosses val="autoZero"/>
        <c:crossBetween val="midCat"/>
      </c:valAx>
      <c:valAx>
        <c:axId val="57997504"/>
        <c:scaling>
          <c:orientation val="minMax"/>
        </c:scaling>
        <c:delete val="0"/>
        <c:axPos val="l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Temperature</a:t>
                </a:r>
                <a:r>
                  <a:rPr lang="en-US" sz="1600" baseline="0"/>
                  <a:t> (Celsius)</a:t>
                </a:r>
                <a:endParaRPr lang="en-US" sz="16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57996928"/>
        <c:crosses val="autoZero"/>
        <c:crossBetween val="midCat"/>
      </c:valAx>
      <c:spPr>
        <a:solidFill>
          <a:schemeClr val="accent1">
            <a:alpha val="0"/>
          </a:schemeClr>
        </a:solidFill>
        <a:ln w="31750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accent1">
        <a:alpha val="25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'Hunt Well '!$A$6:$A$16</c:f>
              <c:numCache>
                <c:formatCode>General</c:formatCode>
                <c:ptCount val="11"/>
                <c:pt idx="0">
                  <c:v>500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xVal>
          <c:yVal>
            <c:numRef>
              <c:f>'Hunt Well '!$B$6:$B$16</c:f>
              <c:numCache>
                <c:formatCode>General</c:formatCode>
                <c:ptCount val="11"/>
                <c:pt idx="0">
                  <c:v>15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130</c:v>
                </c:pt>
                <c:pt idx="8">
                  <c:v>150</c:v>
                </c:pt>
                <c:pt idx="9">
                  <c:v>165</c:v>
                </c:pt>
                <c:pt idx="10">
                  <c:v>175</c:v>
                </c:pt>
              </c:numCache>
            </c:numRef>
          </c:yVal>
          <c:smooth val="0"/>
        </c:ser>
        <c:ser>
          <c:idx val="1"/>
          <c:order val="1"/>
          <c:spPr>
            <a:ln w="476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'Hunt Well '!$A$6:$A$16</c:f>
              <c:numCache>
                <c:formatCode>General</c:formatCode>
                <c:ptCount val="11"/>
                <c:pt idx="0">
                  <c:v>500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</c:numCache>
            </c:numRef>
          </c:xVal>
          <c:yVal>
            <c:numRef>
              <c:f>'Hunt Well '!$D$6:$D$16</c:f>
              <c:numCache>
                <c:formatCode>0.0</c:formatCode>
                <c:ptCount val="11"/>
                <c:pt idx="0">
                  <c:v>1.6</c:v>
                </c:pt>
                <c:pt idx="1">
                  <c:v>3.2</c:v>
                </c:pt>
                <c:pt idx="2">
                  <c:v>6.4</c:v>
                </c:pt>
                <c:pt idx="3">
                  <c:v>9.6</c:v>
                </c:pt>
                <c:pt idx="4">
                  <c:v>12.8</c:v>
                </c:pt>
                <c:pt idx="5">
                  <c:v>16</c:v>
                </c:pt>
                <c:pt idx="6">
                  <c:v>19.2</c:v>
                </c:pt>
                <c:pt idx="7">
                  <c:v>22.400000000000002</c:v>
                </c:pt>
                <c:pt idx="8">
                  <c:v>25.6</c:v>
                </c:pt>
                <c:pt idx="9">
                  <c:v>28.8</c:v>
                </c:pt>
                <c:pt idx="10">
                  <c:v>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53248"/>
        <c:axId val="89653824"/>
      </c:scatterChart>
      <c:valAx>
        <c:axId val="89653248"/>
        <c:scaling>
          <c:orientation val="minMax"/>
        </c:scaling>
        <c:delete val="0"/>
        <c:axPos val="b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Distance</a:t>
                </a:r>
                <a:r>
                  <a:rPr lang="en-US" sz="1600" baseline="0"/>
                  <a:t> below surface (meters)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4741414079996752"/>
              <c:y val="0.892569262175561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89653824"/>
        <c:crosses val="autoZero"/>
        <c:crossBetween val="midCat"/>
      </c:valAx>
      <c:valAx>
        <c:axId val="89653824"/>
        <c:scaling>
          <c:orientation val="minMax"/>
        </c:scaling>
        <c:delete val="0"/>
        <c:axPos val="l"/>
        <c:majorGridlines>
          <c:spPr>
            <a:ln w="22225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Temperature</a:t>
                </a:r>
                <a:r>
                  <a:rPr lang="en-US" sz="1600" baseline="0"/>
                  <a:t> (Celsius)</a:t>
                </a:r>
                <a:endParaRPr lang="en-US" sz="16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89653248"/>
        <c:crosses val="autoZero"/>
        <c:crossBetween val="midCat"/>
      </c:valAx>
      <c:spPr>
        <a:solidFill>
          <a:schemeClr val="accent1">
            <a:alpha val="18000"/>
          </a:schemeClr>
        </a:solidFill>
        <a:ln w="22225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accent1">
        <a:alpha val="0"/>
      </a:schemeClr>
    </a:solidFill>
    <a:ln w="9525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FF00"/>
              </a:solidFill>
            </c:spPr>
          </c:marker>
          <c:xVal>
            <c:numRef>
              <c:f>'New Zealand'!$A$7:$A$19</c:f>
              <c:numCache>
                <c:formatCode>General</c:formatCode>
                <c:ptCount val="1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</c:numCache>
            </c:numRef>
          </c:xVal>
          <c:yVal>
            <c:numRef>
              <c:f>'New Zealand'!$B$7:$B$19</c:f>
              <c:numCache>
                <c:formatCode>General</c:formatCode>
                <c:ptCount val="13"/>
                <c:pt idx="0">
                  <c:v>118</c:v>
                </c:pt>
                <c:pt idx="1">
                  <c:v>237</c:v>
                </c:pt>
                <c:pt idx="2">
                  <c:v>355</c:v>
                </c:pt>
                <c:pt idx="3">
                  <c:v>473</c:v>
                </c:pt>
                <c:pt idx="4">
                  <c:v>591</c:v>
                </c:pt>
                <c:pt idx="5">
                  <c:v>710</c:v>
                </c:pt>
                <c:pt idx="6">
                  <c:v>828</c:v>
                </c:pt>
                <c:pt idx="7">
                  <c:v>946</c:v>
                </c:pt>
                <c:pt idx="8">
                  <c:v>1064</c:v>
                </c:pt>
                <c:pt idx="9">
                  <c:v>1182</c:v>
                </c:pt>
                <c:pt idx="10">
                  <c:v>1301</c:v>
                </c:pt>
                <c:pt idx="11">
                  <c:v>1419</c:v>
                </c:pt>
                <c:pt idx="12">
                  <c:v>1538</c:v>
                </c:pt>
              </c:numCache>
            </c:numRef>
          </c:yVal>
          <c:smooth val="0"/>
        </c:ser>
        <c:ser>
          <c:idx val="1"/>
          <c:order val="1"/>
          <c:spPr>
            <a:ln w="476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'New Zealand'!$A$7:$A$19</c:f>
              <c:numCache>
                <c:formatCode>General</c:formatCode>
                <c:ptCount val="13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  <c:pt idx="10">
                  <c:v>5.5</c:v>
                </c:pt>
                <c:pt idx="11">
                  <c:v>6</c:v>
                </c:pt>
                <c:pt idx="12">
                  <c:v>6.5</c:v>
                </c:pt>
              </c:numCache>
            </c:numRef>
          </c:xVal>
          <c:yVal>
            <c:numRef>
              <c:f>'New Zealand'!$D$7:$D$19</c:f>
              <c:numCache>
                <c:formatCode>0</c:formatCode>
                <c:ptCount val="13"/>
                <c:pt idx="0">
                  <c:v>256.5</c:v>
                </c:pt>
                <c:pt idx="1">
                  <c:v>333</c:v>
                </c:pt>
                <c:pt idx="2">
                  <c:v>409.5</c:v>
                </c:pt>
                <c:pt idx="3">
                  <c:v>486</c:v>
                </c:pt>
                <c:pt idx="4">
                  <c:v>562.5</c:v>
                </c:pt>
                <c:pt idx="5">
                  <c:v>639</c:v>
                </c:pt>
                <c:pt idx="6">
                  <c:v>715.5</c:v>
                </c:pt>
                <c:pt idx="7">
                  <c:v>792</c:v>
                </c:pt>
                <c:pt idx="8">
                  <c:v>868.5</c:v>
                </c:pt>
                <c:pt idx="9">
                  <c:v>945</c:v>
                </c:pt>
                <c:pt idx="10">
                  <c:v>1021.5</c:v>
                </c:pt>
                <c:pt idx="11">
                  <c:v>1098</c:v>
                </c:pt>
                <c:pt idx="12">
                  <c:v>1174.5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55552"/>
        <c:axId val="89656128"/>
      </c:scatterChart>
      <c:valAx>
        <c:axId val="89655552"/>
        <c:scaling>
          <c:orientation val="minMax"/>
        </c:scaling>
        <c:delete val="0"/>
        <c:axPos val="b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 b="1"/>
                  <a:t>Distance</a:t>
                </a:r>
                <a:r>
                  <a:rPr lang="en-US" sz="1600" b="1" baseline="0"/>
                  <a:t> below surface (kilometers)</a:t>
                </a:r>
                <a:endParaRPr lang="en-US" sz="1600" b="1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89656128"/>
        <c:crosses val="autoZero"/>
        <c:crossBetween val="midCat"/>
      </c:valAx>
      <c:valAx>
        <c:axId val="89656128"/>
        <c:scaling>
          <c:orientation val="minMax"/>
        </c:scaling>
        <c:delete val="0"/>
        <c:axPos val="l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Temperature</a:t>
                </a:r>
                <a:r>
                  <a:rPr lang="en-US" sz="1600" baseline="0"/>
                  <a:t> (Celsius)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1.3046314416177429E-2"/>
              <c:y val="6.631962671332750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89655552"/>
        <c:crosses val="autoZero"/>
        <c:crossBetween val="midCat"/>
      </c:valAx>
      <c:spPr>
        <a:solidFill>
          <a:schemeClr val="accent1">
            <a:alpha val="3300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Alberta!$A$7:$A$17</c:f>
              <c:numCache>
                <c:formatCode>General</c:formatCode>
                <c:ptCount val="11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  <c:pt idx="8">
                  <c:v>2000</c:v>
                </c:pt>
                <c:pt idx="9">
                  <c:v>3000</c:v>
                </c:pt>
                <c:pt idx="10">
                  <c:v>3500</c:v>
                </c:pt>
              </c:numCache>
            </c:numRef>
          </c:xVal>
          <c:yVal>
            <c:numRef>
              <c:f>Alberta!$B$7:$B$17</c:f>
              <c:numCache>
                <c:formatCode>General</c:formatCode>
                <c:ptCount val="11"/>
                <c:pt idx="0">
                  <c:v>18</c:v>
                </c:pt>
                <c:pt idx="1">
                  <c:v>25</c:v>
                </c:pt>
                <c:pt idx="2">
                  <c:v>40</c:v>
                </c:pt>
                <c:pt idx="3">
                  <c:v>43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  <c:pt idx="8">
                  <c:v>75</c:v>
                </c:pt>
                <c:pt idx="9">
                  <c:v>110</c:v>
                </c:pt>
                <c:pt idx="10">
                  <c:v>120</c:v>
                </c:pt>
              </c:numCache>
            </c:numRef>
          </c:yVal>
          <c:smooth val="0"/>
        </c:ser>
        <c:ser>
          <c:idx val="1"/>
          <c:order val="1"/>
          <c:spPr>
            <a:ln w="476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Alberta!$A$7:$A$17</c:f>
              <c:numCache>
                <c:formatCode>General</c:formatCode>
                <c:ptCount val="11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  <c:pt idx="8">
                  <c:v>2000</c:v>
                </c:pt>
                <c:pt idx="9">
                  <c:v>3000</c:v>
                </c:pt>
                <c:pt idx="10">
                  <c:v>3500</c:v>
                </c:pt>
              </c:numCache>
            </c:numRef>
          </c:xVal>
          <c:yVal>
            <c:numRef>
              <c:f>Alberta!$D$7:$D$17</c:f>
              <c:numCache>
                <c:formatCode>0.0</c:formatCode>
                <c:ptCount val="11"/>
                <c:pt idx="0">
                  <c:v>0.89999999999999991</c:v>
                </c:pt>
                <c:pt idx="1">
                  <c:v>1.7999999999999998</c:v>
                </c:pt>
                <c:pt idx="2">
                  <c:v>2.6999999999999997</c:v>
                </c:pt>
                <c:pt idx="3">
                  <c:v>3.5999999999999996</c:v>
                </c:pt>
                <c:pt idx="4">
                  <c:v>4.5</c:v>
                </c:pt>
                <c:pt idx="5">
                  <c:v>5.3999999999999995</c:v>
                </c:pt>
                <c:pt idx="6">
                  <c:v>6.3</c:v>
                </c:pt>
                <c:pt idx="7">
                  <c:v>7.1999999999999993</c:v>
                </c:pt>
                <c:pt idx="8">
                  <c:v>9</c:v>
                </c:pt>
                <c:pt idx="9">
                  <c:v>13.499999999999998</c:v>
                </c:pt>
                <c:pt idx="10">
                  <c:v>15.749999999999998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57856"/>
        <c:axId val="89658432"/>
      </c:scatterChart>
      <c:valAx>
        <c:axId val="89657856"/>
        <c:scaling>
          <c:orientation val="minMax"/>
        </c:scaling>
        <c:delete val="0"/>
        <c:axPos val="b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Distance</a:t>
                </a:r>
                <a:r>
                  <a:rPr lang="en-US" sz="1600" baseline="0"/>
                  <a:t> below surface (meters)</a:t>
                </a:r>
                <a:endParaRPr lang="en-US" sz="16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89658432"/>
        <c:crosses val="autoZero"/>
        <c:crossBetween val="midCat"/>
      </c:valAx>
      <c:valAx>
        <c:axId val="89658432"/>
        <c:scaling>
          <c:orientation val="minMax"/>
        </c:scaling>
        <c:delete val="0"/>
        <c:axPos val="l"/>
        <c:majorGridlines>
          <c:spPr>
            <a:ln w="1905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Temperature</a:t>
                </a:r>
                <a:r>
                  <a:rPr lang="en-US" sz="1600" baseline="0"/>
                  <a:t> (Celsius)</a:t>
                </a:r>
                <a:endParaRPr lang="en-US" sz="16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89657856"/>
        <c:crosses val="autoZero"/>
        <c:crossBetween val="midCat"/>
      </c:valAx>
      <c:spPr>
        <a:solidFill>
          <a:schemeClr val="accent1">
            <a:alpha val="3600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H$3" horiz="1" max="100" page="10" val="8"/>
</file>

<file path=xl/ctrlProps/ctrlProp10.xml><?xml version="1.0" encoding="utf-8"?>
<formControlPr xmlns="http://schemas.microsoft.com/office/spreadsheetml/2009/9/main" objectType="Scroll" dx="16" fmlaLink="$G$5" horiz="1" max="100" page="10" val="9"/>
</file>

<file path=xl/ctrlProps/ctrlProp2.xml><?xml version="1.0" encoding="utf-8"?>
<formControlPr xmlns="http://schemas.microsoft.com/office/spreadsheetml/2009/9/main" objectType="Scroll" dx="16" fmlaLink="$H$5" horiz="1" max="100" page="10" val="12"/>
</file>

<file path=xl/ctrlProps/ctrlProp3.xml><?xml version="1.0" encoding="utf-8"?>
<formControlPr xmlns="http://schemas.microsoft.com/office/spreadsheetml/2009/9/main" objectType="Scroll" dx="16" fmlaLink="$G$4" horiz="1" max="100" page="10" val="3"/>
</file>

<file path=xl/ctrlProps/ctrlProp4.xml><?xml version="1.0" encoding="utf-8"?>
<formControlPr xmlns="http://schemas.microsoft.com/office/spreadsheetml/2009/9/main" objectType="Scroll" dx="16" fmlaLink="$G$6" horiz="1" max="100" page="10" val="11"/>
</file>

<file path=xl/ctrlProps/ctrlProp5.xml><?xml version="1.0" encoding="utf-8"?>
<formControlPr xmlns="http://schemas.microsoft.com/office/spreadsheetml/2009/9/main" objectType="Scroll" dx="16" fmlaLink="$G$3" horiz="1" max="100" page="10" val="0"/>
</file>

<file path=xl/ctrlProps/ctrlProp6.xml><?xml version="1.0" encoding="utf-8"?>
<formControlPr xmlns="http://schemas.microsoft.com/office/spreadsheetml/2009/9/main" objectType="Scroll" dx="16" fmlaLink="$G$5" horiz="1" max="100" page="10" val="16"/>
</file>

<file path=xl/ctrlProps/ctrlProp7.xml><?xml version="1.0" encoding="utf-8"?>
<formControlPr xmlns="http://schemas.microsoft.com/office/spreadsheetml/2009/9/main" objectType="Scroll" dx="16" fmlaLink="$G$3" horiz="1" max="100" page="10" val="90"/>
</file>

<file path=xl/ctrlProps/ctrlProp8.xml><?xml version="1.0" encoding="utf-8"?>
<formControlPr xmlns="http://schemas.microsoft.com/office/spreadsheetml/2009/9/main" objectType="Scroll" dx="16" fmlaLink="$G$5" horiz="1" max="100" page="10" val="51"/>
</file>

<file path=xl/ctrlProps/ctrlProp9.xml><?xml version="1.0" encoding="utf-8"?>
<formControlPr xmlns="http://schemas.microsoft.com/office/spreadsheetml/2009/9/main" objectType="Scroll" dx="16" fmlaLink="$G$3" horiz="1" max="100" page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1</xdr:row>
          <xdr:rowOff>190500</xdr:rowOff>
        </xdr:from>
        <xdr:to>
          <xdr:col>10</xdr:col>
          <xdr:colOff>0</xdr:colOff>
          <xdr:row>3</xdr:row>
          <xdr:rowOff>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</xdr:row>
          <xdr:rowOff>171450</xdr:rowOff>
        </xdr:from>
        <xdr:to>
          <xdr:col>9</xdr:col>
          <xdr:colOff>600075</xdr:colOff>
          <xdr:row>4</xdr:row>
          <xdr:rowOff>200025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38100</xdr:colOff>
      <xdr:row>6</xdr:row>
      <xdr:rowOff>128587</xdr:rowOff>
    </xdr:from>
    <xdr:to>
      <xdr:col>13</xdr:col>
      <xdr:colOff>495300</xdr:colOff>
      <xdr:row>21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</xdr:row>
          <xdr:rowOff>0</xdr:rowOff>
        </xdr:from>
        <xdr:to>
          <xdr:col>9</xdr:col>
          <xdr:colOff>0</xdr:colOff>
          <xdr:row>4</xdr:row>
          <xdr:rowOff>104775</xdr:rowOff>
        </xdr:to>
        <xdr:sp macro="" textlink="">
          <xdr:nvSpPr>
            <xdr:cNvPr id="2051" name="Scroll Ba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</xdr:row>
          <xdr:rowOff>171450</xdr:rowOff>
        </xdr:from>
        <xdr:to>
          <xdr:col>8</xdr:col>
          <xdr:colOff>600075</xdr:colOff>
          <xdr:row>5</xdr:row>
          <xdr:rowOff>190500</xdr:rowOff>
        </xdr:to>
        <xdr:sp macro="" textlink="">
          <xdr:nvSpPr>
            <xdr:cNvPr id="2052" name="Scroll Bar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133350</xdr:colOff>
      <xdr:row>9</xdr:row>
      <xdr:rowOff>100012</xdr:rowOff>
    </xdr:from>
    <xdr:to>
      <xdr:col>12</xdr:col>
      <xdr:colOff>361950</xdr:colOff>
      <xdr:row>23</xdr:row>
      <xdr:rowOff>176212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</xdr:row>
          <xdr:rowOff>190500</xdr:rowOff>
        </xdr:from>
        <xdr:to>
          <xdr:col>9</xdr:col>
          <xdr:colOff>0</xdr:colOff>
          <xdr:row>3</xdr:row>
          <xdr:rowOff>66675</xdr:rowOff>
        </xdr:to>
        <xdr:sp macro="" textlink="">
          <xdr:nvSpPr>
            <xdr:cNvPr id="3075" name="Scroll Bar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171450</xdr:rowOff>
        </xdr:from>
        <xdr:to>
          <xdr:col>8</xdr:col>
          <xdr:colOff>600075</xdr:colOff>
          <xdr:row>4</xdr:row>
          <xdr:rowOff>180975</xdr:rowOff>
        </xdr:to>
        <xdr:sp macro="" textlink="">
          <xdr:nvSpPr>
            <xdr:cNvPr id="3076" name="Scroll Bar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476250</xdr:colOff>
      <xdr:row>5</xdr:row>
      <xdr:rowOff>100012</xdr:rowOff>
    </xdr:from>
    <xdr:to>
      <xdr:col>12</xdr:col>
      <xdr:colOff>171450</xdr:colOff>
      <xdr:row>19</xdr:row>
      <xdr:rowOff>176212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</xdr:row>
          <xdr:rowOff>190500</xdr:rowOff>
        </xdr:from>
        <xdr:to>
          <xdr:col>9</xdr:col>
          <xdr:colOff>0</xdr:colOff>
          <xdr:row>3</xdr:row>
          <xdr:rowOff>66675</xdr:rowOff>
        </xdr:to>
        <xdr:sp macro="" textlink="">
          <xdr:nvSpPr>
            <xdr:cNvPr id="4099" name="Scroll Bar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171450</xdr:rowOff>
        </xdr:from>
        <xdr:to>
          <xdr:col>8</xdr:col>
          <xdr:colOff>600075</xdr:colOff>
          <xdr:row>4</xdr:row>
          <xdr:rowOff>180975</xdr:rowOff>
        </xdr:to>
        <xdr:sp macro="" textlink="">
          <xdr:nvSpPr>
            <xdr:cNvPr id="4100" name="Scroll Bar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514350</xdr:colOff>
      <xdr:row>6</xdr:row>
      <xdr:rowOff>14287</xdr:rowOff>
    </xdr:from>
    <xdr:to>
      <xdr:col>12</xdr:col>
      <xdr:colOff>209550</xdr:colOff>
      <xdr:row>20</xdr:row>
      <xdr:rowOff>90487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</xdr:row>
          <xdr:rowOff>0</xdr:rowOff>
        </xdr:from>
        <xdr:to>
          <xdr:col>9</xdr:col>
          <xdr:colOff>0</xdr:colOff>
          <xdr:row>3</xdr:row>
          <xdr:rowOff>28575</xdr:rowOff>
        </xdr:to>
        <xdr:sp macro="" textlink="">
          <xdr:nvSpPr>
            <xdr:cNvPr id="5121" name="Scroll Ba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</xdr:row>
          <xdr:rowOff>171450</xdr:rowOff>
        </xdr:from>
        <xdr:to>
          <xdr:col>8</xdr:col>
          <xdr:colOff>600075</xdr:colOff>
          <xdr:row>4</xdr:row>
          <xdr:rowOff>180975</xdr:rowOff>
        </xdr:to>
        <xdr:sp macro="" textlink="">
          <xdr:nvSpPr>
            <xdr:cNvPr id="5122" name="Scroll Ba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514350</xdr:colOff>
      <xdr:row>6</xdr:row>
      <xdr:rowOff>171449</xdr:rowOff>
    </xdr:from>
    <xdr:to>
      <xdr:col>12</xdr:col>
      <xdr:colOff>209550</xdr:colOff>
      <xdr:row>20</xdr:row>
      <xdr:rowOff>185736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2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S59"/>
  <sheetViews>
    <sheetView showGridLines="0" workbookViewId="0">
      <selection activeCell="E8" sqref="E8"/>
    </sheetView>
  </sheetViews>
  <sheetFormatPr defaultRowHeight="15" x14ac:dyDescent="0.25"/>
  <cols>
    <col min="1" max="1" width="6.28515625" customWidth="1"/>
    <col min="3" max="3" width="11.28515625" customWidth="1"/>
    <col min="4" max="4" width="1.7109375" hidden="1" customWidth="1"/>
    <col min="5" max="5" width="9.85546875" customWidth="1"/>
    <col min="15" max="15" width="9" customWidth="1"/>
  </cols>
  <sheetData>
    <row r="8" spans="3:19" ht="46.5" x14ac:dyDescent="0.7">
      <c r="C8" s="4"/>
      <c r="D8" s="4"/>
      <c r="E8" s="38" t="s">
        <v>18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5"/>
      <c r="Q8" s="5"/>
      <c r="R8" s="5"/>
      <c r="S8" s="5"/>
    </row>
    <row r="13" spans="3:19" ht="18.75" x14ac:dyDescent="0.3">
      <c r="E13" s="39" t="s">
        <v>38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5"/>
    </row>
    <row r="14" spans="3:19" ht="18.75" x14ac:dyDescent="0.3">
      <c r="E14" s="39" t="s">
        <v>39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5"/>
    </row>
    <row r="15" spans="3:19" ht="18.75" x14ac:dyDescent="0.3">
      <c r="E15" s="39" t="s">
        <v>40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5"/>
    </row>
    <row r="16" spans="3:19" ht="18.75" x14ac:dyDescent="0.3">
      <c r="E16" s="39" t="s">
        <v>41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5"/>
    </row>
    <row r="17" spans="5:18" ht="18.75" x14ac:dyDescent="0.3">
      <c r="E17" s="39" t="s">
        <v>46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5"/>
    </row>
    <row r="18" spans="5:18" ht="18.75" x14ac:dyDescent="0.3">
      <c r="E18" s="39" t="s">
        <v>54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5"/>
    </row>
    <row r="19" spans="5:18" ht="18.75" x14ac:dyDescent="0.3"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5"/>
    </row>
    <row r="20" spans="5:18" ht="18.75" x14ac:dyDescent="0.3">
      <c r="E20" s="39" t="s">
        <v>42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5"/>
    </row>
    <row r="21" spans="5:18" ht="18.75" x14ac:dyDescent="0.3">
      <c r="E21" s="39" t="s">
        <v>43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5"/>
    </row>
    <row r="22" spans="5:18" ht="18.75" x14ac:dyDescent="0.3">
      <c r="E22" s="39" t="s">
        <v>44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5"/>
    </row>
    <row r="23" spans="5:18" ht="18.75" x14ac:dyDescent="0.3">
      <c r="E23" s="39" t="s">
        <v>45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5"/>
    </row>
    <row r="24" spans="5:18" x14ac:dyDescent="0.25"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</row>
    <row r="25" spans="5:18" x14ac:dyDescent="0.25"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</row>
    <row r="26" spans="5:18" ht="23.25" x14ac:dyDescent="0.35">
      <c r="E26" s="40" t="s">
        <v>47</v>
      </c>
      <c r="F26" s="40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</row>
    <row r="27" spans="5:18" x14ac:dyDescent="0.25"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</row>
    <row r="28" spans="5:18" ht="18.75" x14ac:dyDescent="0.3">
      <c r="E28" s="5"/>
      <c r="F28" s="39" t="s">
        <v>48</v>
      </c>
      <c r="G28" s="39"/>
      <c r="H28" s="39"/>
      <c r="I28" s="39"/>
      <c r="J28" s="39"/>
      <c r="K28" s="39"/>
      <c r="L28" s="39"/>
      <c r="M28" s="39"/>
      <c r="N28" s="39"/>
      <c r="O28" s="39"/>
      <c r="P28" s="5"/>
      <c r="Q28" s="5"/>
      <c r="R28" s="5"/>
    </row>
    <row r="29" spans="5:18" ht="18.75" x14ac:dyDescent="0.3">
      <c r="E29" s="5"/>
      <c r="F29" s="39" t="s">
        <v>49</v>
      </c>
      <c r="G29" s="39"/>
      <c r="H29" s="39"/>
      <c r="I29" s="39"/>
      <c r="J29" s="39"/>
      <c r="K29" s="39"/>
      <c r="L29" s="39"/>
      <c r="M29" s="39"/>
      <c r="N29" s="39"/>
      <c r="O29" s="39"/>
      <c r="P29" s="5"/>
      <c r="Q29" s="5"/>
      <c r="R29" s="5"/>
    </row>
    <row r="30" spans="5:18" ht="18.75" x14ac:dyDescent="0.3">
      <c r="E30" s="5"/>
      <c r="F30" s="39" t="s">
        <v>50</v>
      </c>
      <c r="G30" s="39"/>
      <c r="H30" s="39"/>
      <c r="I30" s="39"/>
      <c r="J30" s="39"/>
      <c r="K30" s="39"/>
      <c r="L30" s="39"/>
      <c r="M30" s="39"/>
      <c r="N30" s="39"/>
      <c r="O30" s="39"/>
      <c r="P30" s="5"/>
      <c r="Q30" s="5"/>
      <c r="R30" s="5"/>
    </row>
    <row r="31" spans="5:18" ht="18.75" x14ac:dyDescent="0.3">
      <c r="E31" s="5"/>
      <c r="F31" s="39" t="s">
        <v>51</v>
      </c>
      <c r="G31" s="39"/>
      <c r="H31" s="39"/>
      <c r="I31" s="39"/>
      <c r="J31" s="39"/>
      <c r="K31" s="39"/>
      <c r="L31" s="39"/>
      <c r="M31" s="39"/>
      <c r="N31" s="39"/>
      <c r="O31" s="39"/>
      <c r="P31" s="5"/>
      <c r="Q31" s="5"/>
      <c r="R31" s="5"/>
    </row>
    <row r="32" spans="5:18" ht="18.75" x14ac:dyDescent="0.3">
      <c r="E32" s="5"/>
      <c r="F32" s="39" t="s">
        <v>55</v>
      </c>
      <c r="G32" s="39"/>
      <c r="H32" s="39"/>
      <c r="I32" s="39"/>
      <c r="J32" s="39"/>
      <c r="K32" s="39"/>
      <c r="L32" s="39"/>
      <c r="M32" s="39"/>
      <c r="N32" s="39"/>
      <c r="O32" s="39"/>
      <c r="P32" s="5"/>
      <c r="Q32" s="5"/>
      <c r="R32" s="5"/>
    </row>
    <row r="33" spans="5:18" ht="18.75" x14ac:dyDescent="0.3">
      <c r="E33" s="5"/>
      <c r="F33" s="39" t="s">
        <v>52</v>
      </c>
      <c r="G33" s="39"/>
      <c r="H33" s="39"/>
      <c r="I33" s="39"/>
      <c r="J33" s="39"/>
      <c r="K33" s="39"/>
      <c r="L33" s="39"/>
      <c r="M33" s="39"/>
      <c r="N33" s="39"/>
      <c r="O33" s="39"/>
      <c r="P33" s="5"/>
      <c r="Q33" s="5"/>
      <c r="R33" s="5"/>
    </row>
    <row r="37" spans="5:18" ht="18.75" x14ac:dyDescent="0.3">
      <c r="E37" s="41" t="s">
        <v>53</v>
      </c>
      <c r="F37" s="41"/>
      <c r="G37" s="41"/>
      <c r="H37" s="41"/>
    </row>
    <row r="39" spans="5:18" x14ac:dyDescent="0.25">
      <c r="F39" s="5" t="s">
        <v>14</v>
      </c>
      <c r="G39" s="5"/>
      <c r="H39" s="5"/>
      <c r="I39" s="5"/>
      <c r="J39" s="5"/>
      <c r="K39" s="5"/>
      <c r="L39" s="5"/>
      <c r="M39" s="5"/>
    </row>
    <row r="40" spans="5:18" x14ac:dyDescent="0.25">
      <c r="F40" s="5" t="s">
        <v>13</v>
      </c>
      <c r="G40" s="5"/>
      <c r="H40" s="5"/>
      <c r="I40" s="5"/>
      <c r="J40" s="5"/>
      <c r="K40" s="5"/>
      <c r="L40" s="5"/>
      <c r="M40" s="5"/>
    </row>
    <row r="42" spans="5:18" x14ac:dyDescent="0.25">
      <c r="F42" s="5" t="s">
        <v>2</v>
      </c>
      <c r="G42" s="5"/>
      <c r="H42" s="5"/>
      <c r="I42" s="5"/>
      <c r="J42" s="5"/>
      <c r="K42" s="5"/>
      <c r="L42" s="5"/>
      <c r="M42" s="5"/>
      <c r="N42" s="5"/>
    </row>
    <row r="43" spans="5:18" x14ac:dyDescent="0.25">
      <c r="F43" s="5" t="s">
        <v>3</v>
      </c>
      <c r="G43" s="5"/>
      <c r="H43" s="5"/>
      <c r="I43" s="5"/>
      <c r="J43" s="5"/>
      <c r="K43" s="5"/>
      <c r="L43" s="5"/>
      <c r="M43" s="5"/>
      <c r="N43" s="5"/>
    </row>
    <row r="44" spans="5:18" x14ac:dyDescent="0.25">
      <c r="F44" s="5"/>
      <c r="G44" s="5"/>
      <c r="H44" s="5"/>
      <c r="I44" s="5"/>
      <c r="J44" s="5"/>
      <c r="K44" s="5"/>
      <c r="L44" s="5"/>
      <c r="M44" s="5"/>
      <c r="N44" s="5"/>
    </row>
    <row r="45" spans="5:18" x14ac:dyDescent="0.25">
      <c r="F45" s="5" t="s">
        <v>6</v>
      </c>
      <c r="G45" s="5"/>
      <c r="H45" s="5"/>
      <c r="I45" s="5"/>
      <c r="J45" s="5"/>
      <c r="K45" s="5"/>
      <c r="L45" s="5"/>
      <c r="M45" s="5"/>
      <c r="N45" s="5"/>
    </row>
    <row r="46" spans="5:18" x14ac:dyDescent="0.25">
      <c r="F46" s="5" t="s">
        <v>7</v>
      </c>
      <c r="G46" s="5"/>
      <c r="H46" s="5"/>
      <c r="I46" s="5"/>
      <c r="J46" s="5"/>
      <c r="K46" s="5"/>
      <c r="L46" s="5"/>
      <c r="M46" s="5"/>
      <c r="N46" s="5"/>
    </row>
    <row r="47" spans="5:18" x14ac:dyDescent="0.25">
      <c r="F47" s="5" t="s">
        <v>8</v>
      </c>
      <c r="G47" s="5"/>
      <c r="H47" s="5"/>
      <c r="I47" s="5"/>
      <c r="J47" s="5"/>
      <c r="K47" s="5"/>
      <c r="L47" s="5"/>
      <c r="M47" s="5"/>
      <c r="N47" s="5"/>
    </row>
    <row r="48" spans="5:18" x14ac:dyDescent="0.25">
      <c r="F48" s="5"/>
      <c r="G48" s="5"/>
      <c r="H48" s="5"/>
      <c r="I48" s="5"/>
      <c r="J48" s="5"/>
      <c r="K48" s="5"/>
      <c r="L48" s="5"/>
      <c r="M48" s="5"/>
      <c r="N48" s="5"/>
    </row>
    <row r="49" spans="6:14" x14ac:dyDescent="0.25">
      <c r="F49" s="5" t="s">
        <v>11</v>
      </c>
      <c r="G49" s="5"/>
      <c r="H49" s="5"/>
      <c r="I49" s="5"/>
      <c r="J49" s="5"/>
      <c r="K49" s="5"/>
      <c r="L49" s="5"/>
      <c r="M49" s="5"/>
      <c r="N49" s="5"/>
    </row>
    <row r="50" spans="6:14" x14ac:dyDescent="0.25">
      <c r="F50" s="5" t="s">
        <v>12</v>
      </c>
      <c r="G50" s="5"/>
      <c r="H50" s="5"/>
      <c r="I50" s="5"/>
      <c r="J50" s="5"/>
      <c r="K50" s="5"/>
      <c r="L50" s="5"/>
      <c r="M50" s="5"/>
      <c r="N50" s="5"/>
    </row>
    <row r="52" spans="6:14" x14ac:dyDescent="0.25">
      <c r="F52" s="21" t="s">
        <v>15</v>
      </c>
      <c r="G52" s="21"/>
      <c r="H52" s="21"/>
      <c r="I52" s="21"/>
      <c r="J52" s="21"/>
      <c r="K52" s="21"/>
      <c r="L52" s="21"/>
    </row>
    <row r="53" spans="6:14" x14ac:dyDescent="0.25">
      <c r="F53" s="21" t="s">
        <v>16</v>
      </c>
      <c r="G53" s="21"/>
      <c r="H53" s="21"/>
      <c r="I53" s="21"/>
      <c r="J53" s="21"/>
      <c r="K53" s="21"/>
      <c r="L53" s="21"/>
    </row>
    <row r="54" spans="6:14" x14ac:dyDescent="0.25">
      <c r="F54" s="21" t="s">
        <v>17</v>
      </c>
      <c r="G54" s="21"/>
      <c r="H54" s="21"/>
      <c r="I54" s="21"/>
      <c r="J54" s="21"/>
      <c r="K54" s="21"/>
      <c r="L54" s="21"/>
    </row>
    <row r="56" spans="6:14" x14ac:dyDescent="0.25">
      <c r="F56" s="21"/>
    </row>
    <row r="57" spans="6:14" x14ac:dyDescent="0.25">
      <c r="F57" s="2"/>
      <c r="G57" s="4"/>
      <c r="H57" s="4"/>
    </row>
    <row r="58" spans="6:14" x14ac:dyDescent="0.25">
      <c r="F58" s="3"/>
      <c r="G58" s="4"/>
      <c r="H58" s="4"/>
    </row>
    <row r="59" spans="6:14" x14ac:dyDescent="0.25">
      <c r="F59" s="4"/>
      <c r="G59" s="4"/>
      <c r="H59" s="4"/>
    </row>
  </sheetData>
  <mergeCells count="2">
    <mergeCell ref="E26:F26"/>
    <mergeCell ref="E37:H37"/>
  </mergeCells>
  <pageMargins left="0.7" right="0.7" top="0.75" bottom="0.75" header="0.3" footer="0.3"/>
  <pageSetup orientation="portrait" horizontalDpi="4294967293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3"/>
  <sheetViews>
    <sheetView showGridLines="0" workbookViewId="0">
      <selection activeCell="A33" sqref="A33:E34"/>
    </sheetView>
  </sheetViews>
  <sheetFormatPr defaultRowHeight="15" x14ac:dyDescent="0.25"/>
  <cols>
    <col min="3" max="4" width="11.85546875" customWidth="1"/>
    <col min="7" max="7" width="13.28515625" customWidth="1"/>
    <col min="8" max="8" width="4.5703125" customWidth="1"/>
    <col min="9" max="9" width="9" customWidth="1"/>
    <col min="11" max="11" width="7" customWidth="1"/>
    <col min="12" max="12" width="15.140625" customWidth="1"/>
  </cols>
  <sheetData>
    <row r="1" spans="1:14" x14ac:dyDescent="0.25">
      <c r="A1" s="5"/>
      <c r="B1" s="5"/>
      <c r="C1" s="5"/>
      <c r="D1" s="5"/>
      <c r="E1" s="18" t="s">
        <v>27</v>
      </c>
      <c r="F1" s="5"/>
      <c r="G1" s="5"/>
      <c r="H1" s="5"/>
      <c r="I1" s="5"/>
      <c r="J1" s="5"/>
      <c r="K1" s="5"/>
      <c r="L1" s="5"/>
      <c r="M1" s="5"/>
      <c r="N1" s="5"/>
    </row>
    <row r="2" spans="1:14" ht="21" x14ac:dyDescent="0.35">
      <c r="A2" s="42" t="s">
        <v>20</v>
      </c>
      <c r="B2" s="42"/>
      <c r="C2" s="42"/>
      <c r="D2" s="42"/>
      <c r="E2" s="18" t="s">
        <v>23</v>
      </c>
      <c r="F2" s="17"/>
      <c r="G2" s="17"/>
      <c r="H2" s="17"/>
      <c r="I2" s="17"/>
      <c r="J2" s="17"/>
      <c r="K2" s="17"/>
      <c r="L2" s="17"/>
      <c r="M2" s="5"/>
      <c r="N2" s="5"/>
    </row>
    <row r="3" spans="1:14" ht="21" x14ac:dyDescent="0.35">
      <c r="A3" s="43" t="s">
        <v>0</v>
      </c>
      <c r="B3" s="43"/>
      <c r="C3" s="44" t="s">
        <v>21</v>
      </c>
      <c r="D3" s="44"/>
      <c r="E3" s="18" t="s">
        <v>24</v>
      </c>
      <c r="F3" s="17"/>
      <c r="G3" s="15" t="s">
        <v>29</v>
      </c>
      <c r="H3" s="29">
        <v>8</v>
      </c>
      <c r="I3" s="17"/>
      <c r="J3" s="17"/>
      <c r="K3" s="16">
        <f>(H3/10)</f>
        <v>0.8</v>
      </c>
      <c r="L3" s="17" t="s">
        <v>19</v>
      </c>
      <c r="M3" s="5"/>
      <c r="N3" s="5"/>
    </row>
    <row r="4" spans="1:14" ht="21" x14ac:dyDescent="0.35">
      <c r="A4" s="18" t="s">
        <v>22</v>
      </c>
      <c r="B4" s="17" t="s">
        <v>4</v>
      </c>
      <c r="C4" s="17" t="s">
        <v>36</v>
      </c>
      <c r="D4" s="18" t="s">
        <v>37</v>
      </c>
      <c r="E4" s="18" t="s">
        <v>37</v>
      </c>
      <c r="F4" s="17"/>
      <c r="G4" s="15"/>
      <c r="H4" s="29"/>
      <c r="I4" s="17"/>
      <c r="J4" s="17"/>
      <c r="K4" s="16"/>
      <c r="L4" s="17"/>
      <c r="M4" s="5"/>
      <c r="N4" s="5"/>
    </row>
    <row r="5" spans="1:14" ht="21" x14ac:dyDescent="0.35">
      <c r="A5" s="17"/>
      <c r="B5" s="18" t="s">
        <v>26</v>
      </c>
      <c r="C5" s="18" t="s">
        <v>32</v>
      </c>
      <c r="D5" s="18" t="s">
        <v>25</v>
      </c>
      <c r="E5" s="18" t="s">
        <v>32</v>
      </c>
      <c r="F5" s="17"/>
      <c r="G5" s="15" t="s">
        <v>30</v>
      </c>
      <c r="H5" s="29">
        <v>12</v>
      </c>
      <c r="I5" s="17"/>
      <c r="J5" s="17"/>
      <c r="K5" s="16">
        <f>(H5/5000)</f>
        <v>2.3999999999999998E-3</v>
      </c>
      <c r="L5" s="17" t="s">
        <v>28</v>
      </c>
      <c r="M5" s="5"/>
      <c r="N5" s="5"/>
    </row>
    <row r="6" spans="1:14" ht="18.75" x14ac:dyDescent="0.3">
      <c r="A6" s="18">
        <v>100</v>
      </c>
      <c r="B6" s="23">
        <f>(0.305*A6)</f>
        <v>30.5</v>
      </c>
      <c r="C6" s="18">
        <v>44.6</v>
      </c>
      <c r="D6" s="24">
        <f>((C6-32)*5/9)</f>
        <v>7.0000000000000009</v>
      </c>
      <c r="E6" s="24">
        <f>($K$5*B6+$K$3)</f>
        <v>0.87319999999999998</v>
      </c>
      <c r="F6" s="17"/>
      <c r="G6" s="17"/>
      <c r="H6" s="17"/>
      <c r="I6" s="17"/>
      <c r="J6" s="17"/>
      <c r="K6" s="16">
        <f>(K5*1000)</f>
        <v>2.4</v>
      </c>
      <c r="L6" s="17" t="s">
        <v>35</v>
      </c>
      <c r="M6" s="5"/>
      <c r="N6" s="5"/>
    </row>
    <row r="7" spans="1:14" x14ac:dyDescent="0.25">
      <c r="A7" s="18">
        <v>138</v>
      </c>
      <c r="B7" s="23">
        <f t="shared" ref="B7:B20" si="0">(0.305*A7)</f>
        <v>42.089999999999996</v>
      </c>
      <c r="C7" s="18">
        <v>45.1</v>
      </c>
      <c r="D7" s="24">
        <f t="shared" ref="D7:D20" si="1">((C7-32)*5/9)</f>
        <v>7.2777777777777777</v>
      </c>
      <c r="E7" s="24">
        <f t="shared" ref="E7:E20" si="2">($K$5*B7+$K$3)</f>
        <v>0.90101600000000004</v>
      </c>
      <c r="F7" s="17"/>
      <c r="G7" s="17"/>
      <c r="H7" s="17"/>
      <c r="I7" s="17"/>
      <c r="J7" s="17"/>
      <c r="K7" s="17"/>
      <c r="L7" s="17"/>
      <c r="M7" s="5"/>
      <c r="N7" s="5"/>
    </row>
    <row r="8" spans="1:14" x14ac:dyDescent="0.25">
      <c r="A8" s="18">
        <v>876</v>
      </c>
      <c r="B8" s="23">
        <f t="shared" si="0"/>
        <v>267.18</v>
      </c>
      <c r="C8" s="18">
        <v>49.6</v>
      </c>
      <c r="D8" s="24">
        <f t="shared" si="1"/>
        <v>9.7777777777777786</v>
      </c>
      <c r="E8" s="24">
        <f t="shared" si="2"/>
        <v>1.4412319999999998</v>
      </c>
      <c r="F8" s="17"/>
      <c r="G8" s="17"/>
      <c r="H8" s="17"/>
      <c r="I8" s="17"/>
      <c r="J8" s="17"/>
      <c r="K8" s="17"/>
      <c r="L8" s="17"/>
      <c r="M8" s="5"/>
      <c r="N8" s="5"/>
    </row>
    <row r="9" spans="1:14" x14ac:dyDescent="0.25">
      <c r="A9" s="18">
        <v>1188</v>
      </c>
      <c r="B9" s="23">
        <f t="shared" si="0"/>
        <v>362.34</v>
      </c>
      <c r="C9" s="18">
        <v>53.1</v>
      </c>
      <c r="D9" s="24">
        <f t="shared" si="1"/>
        <v>11.722222222222221</v>
      </c>
      <c r="E9" s="24">
        <f t="shared" si="2"/>
        <v>1.669616</v>
      </c>
      <c r="F9" s="17"/>
      <c r="G9" s="17"/>
      <c r="H9" s="17"/>
      <c r="I9" s="17"/>
      <c r="J9" s="17"/>
      <c r="K9" s="17"/>
      <c r="L9" s="17"/>
      <c r="M9" s="5"/>
      <c r="N9" s="5"/>
    </row>
    <row r="10" spans="1:14" x14ac:dyDescent="0.25">
      <c r="A10" s="18">
        <v>1797</v>
      </c>
      <c r="B10" s="23">
        <f t="shared" si="0"/>
        <v>548.08500000000004</v>
      </c>
      <c r="C10" s="18">
        <v>59.2</v>
      </c>
      <c r="D10" s="24">
        <f t="shared" si="1"/>
        <v>15.111111111111111</v>
      </c>
      <c r="E10" s="24">
        <f t="shared" si="2"/>
        <v>2.1154039999999998</v>
      </c>
      <c r="F10" s="17"/>
      <c r="G10" s="17"/>
      <c r="H10" s="17"/>
      <c r="I10" s="17"/>
      <c r="J10" s="17"/>
      <c r="K10" s="17"/>
      <c r="L10" s="17"/>
      <c r="M10" s="5"/>
      <c r="N10" s="5"/>
    </row>
    <row r="11" spans="1:14" x14ac:dyDescent="0.25">
      <c r="A11" s="18">
        <v>2389</v>
      </c>
      <c r="B11" s="23">
        <f t="shared" si="0"/>
        <v>728.64499999999998</v>
      </c>
      <c r="C11" s="18">
        <v>63.5</v>
      </c>
      <c r="D11" s="24">
        <f t="shared" si="1"/>
        <v>17.5</v>
      </c>
      <c r="E11" s="24">
        <f t="shared" si="2"/>
        <v>2.5487479999999998</v>
      </c>
      <c r="F11" s="17"/>
      <c r="G11" s="17"/>
      <c r="H11" s="17"/>
      <c r="I11" s="17"/>
      <c r="J11" s="17"/>
      <c r="K11" s="17"/>
      <c r="L11" s="17"/>
      <c r="M11" s="5"/>
      <c r="N11" s="5"/>
    </row>
    <row r="12" spans="1:14" x14ac:dyDescent="0.25">
      <c r="A12" s="18">
        <v>2700</v>
      </c>
      <c r="B12" s="23">
        <f t="shared" si="0"/>
        <v>823.5</v>
      </c>
      <c r="C12" s="18">
        <v>65.5</v>
      </c>
      <c r="D12" s="24">
        <f t="shared" si="1"/>
        <v>18.611111111111111</v>
      </c>
      <c r="E12" s="24">
        <f t="shared" si="2"/>
        <v>2.7763999999999998</v>
      </c>
      <c r="F12" s="17"/>
      <c r="G12" s="17"/>
      <c r="H12" s="17"/>
      <c r="I12" s="17"/>
      <c r="J12" s="17"/>
      <c r="K12" s="17"/>
      <c r="L12" s="17"/>
      <c r="M12" s="5"/>
      <c r="N12" s="5"/>
    </row>
    <row r="13" spans="1:14" x14ac:dyDescent="0.25">
      <c r="A13" s="18">
        <v>2848</v>
      </c>
      <c r="B13" s="23">
        <f t="shared" si="0"/>
        <v>868.64</v>
      </c>
      <c r="C13" s="18">
        <v>66.900000000000006</v>
      </c>
      <c r="D13" s="24">
        <f t="shared" si="1"/>
        <v>19.388888888888893</v>
      </c>
      <c r="E13" s="24">
        <f t="shared" si="2"/>
        <v>2.8847360000000002</v>
      </c>
      <c r="F13" s="17"/>
      <c r="G13" s="17"/>
      <c r="H13" s="17"/>
      <c r="I13" s="17"/>
      <c r="J13" s="17"/>
      <c r="K13" s="17"/>
      <c r="L13" s="17"/>
      <c r="M13" s="5"/>
      <c r="N13" s="5"/>
    </row>
    <row r="14" spans="1:14" x14ac:dyDescent="0.25">
      <c r="A14" s="18">
        <v>3000</v>
      </c>
      <c r="B14" s="23">
        <f t="shared" si="0"/>
        <v>915</v>
      </c>
      <c r="C14" s="18">
        <v>67.8</v>
      </c>
      <c r="D14" s="24">
        <f t="shared" si="1"/>
        <v>19.888888888888889</v>
      </c>
      <c r="E14" s="24">
        <f t="shared" si="2"/>
        <v>2.9959999999999996</v>
      </c>
      <c r="F14" s="17"/>
      <c r="G14" s="17"/>
      <c r="H14" s="17"/>
      <c r="I14" s="17"/>
      <c r="J14" s="17"/>
      <c r="K14" s="17"/>
      <c r="L14" s="17"/>
      <c r="M14" s="5"/>
      <c r="N14" s="5"/>
    </row>
    <row r="15" spans="1:14" x14ac:dyDescent="0.25">
      <c r="A15" s="18">
        <v>3150</v>
      </c>
      <c r="B15" s="23">
        <f t="shared" si="0"/>
        <v>960.75</v>
      </c>
      <c r="C15" s="18">
        <v>69.599999999999994</v>
      </c>
      <c r="D15" s="24">
        <f t="shared" si="1"/>
        <v>20.888888888888886</v>
      </c>
      <c r="E15" s="24">
        <f t="shared" si="2"/>
        <v>3.1057999999999995</v>
      </c>
      <c r="F15" s="17"/>
      <c r="G15" s="17"/>
      <c r="H15" s="17"/>
      <c r="I15" s="17"/>
      <c r="J15" s="17"/>
      <c r="K15" s="17"/>
      <c r="L15" s="17"/>
      <c r="M15" s="5"/>
      <c r="N15" s="5"/>
    </row>
    <row r="16" spans="1:14" x14ac:dyDescent="0.25">
      <c r="A16" s="18">
        <v>3300</v>
      </c>
      <c r="B16" s="23">
        <f t="shared" si="0"/>
        <v>1006.5</v>
      </c>
      <c r="C16" s="18">
        <v>70</v>
      </c>
      <c r="D16" s="24">
        <f t="shared" si="1"/>
        <v>21.111111111111111</v>
      </c>
      <c r="E16" s="24">
        <f t="shared" si="2"/>
        <v>3.2156000000000002</v>
      </c>
      <c r="F16" s="17"/>
      <c r="G16" s="17"/>
      <c r="H16" s="17"/>
      <c r="I16" s="17"/>
      <c r="J16" s="17"/>
      <c r="K16" s="17"/>
      <c r="L16" s="17"/>
      <c r="M16" s="5"/>
      <c r="N16" s="5"/>
    </row>
    <row r="17" spans="1:14" x14ac:dyDescent="0.25">
      <c r="A17" s="18">
        <v>3448</v>
      </c>
      <c r="B17" s="23">
        <f t="shared" si="0"/>
        <v>1051.6399999999999</v>
      </c>
      <c r="C17" s="18">
        <v>71.2</v>
      </c>
      <c r="D17" s="24">
        <f t="shared" si="1"/>
        <v>21.777777777777779</v>
      </c>
      <c r="E17" s="24">
        <f t="shared" si="2"/>
        <v>3.3239359999999998</v>
      </c>
      <c r="F17" s="17"/>
      <c r="G17" s="17"/>
      <c r="H17" s="17"/>
      <c r="I17" s="17"/>
      <c r="J17" s="17"/>
      <c r="K17" s="17"/>
      <c r="L17" s="17"/>
      <c r="M17" s="5"/>
      <c r="N17" s="5"/>
    </row>
    <row r="18" spans="1:14" x14ac:dyDescent="0.25">
      <c r="A18" s="18">
        <v>3600</v>
      </c>
      <c r="B18" s="23">
        <f t="shared" si="0"/>
        <v>1098</v>
      </c>
      <c r="C18" s="18">
        <v>73.400000000000006</v>
      </c>
      <c r="D18" s="24">
        <f t="shared" si="1"/>
        <v>23.000000000000004</v>
      </c>
      <c r="E18" s="24">
        <f t="shared" si="2"/>
        <v>3.4352</v>
      </c>
      <c r="F18" s="17"/>
      <c r="G18" s="17"/>
      <c r="H18" s="17"/>
      <c r="I18" s="17"/>
      <c r="J18" s="17"/>
      <c r="K18" s="17"/>
      <c r="L18" s="17"/>
      <c r="M18" s="5"/>
      <c r="N18" s="5"/>
    </row>
    <row r="19" spans="1:14" x14ac:dyDescent="0.25">
      <c r="A19" s="18">
        <v>3897</v>
      </c>
      <c r="B19" s="23">
        <f t="shared" si="0"/>
        <v>1188.585</v>
      </c>
      <c r="C19" s="18">
        <v>77</v>
      </c>
      <c r="D19" s="24">
        <f t="shared" si="1"/>
        <v>25</v>
      </c>
      <c r="E19" s="24">
        <f t="shared" si="2"/>
        <v>3.6526040000000002</v>
      </c>
      <c r="F19" s="17"/>
      <c r="G19" s="17"/>
      <c r="H19" s="17"/>
      <c r="I19" s="17"/>
      <c r="J19" s="17"/>
      <c r="K19" s="17"/>
      <c r="L19" s="17"/>
      <c r="M19" s="5"/>
      <c r="N19" s="5"/>
    </row>
    <row r="20" spans="1:14" x14ac:dyDescent="0.25">
      <c r="A20" s="18">
        <v>4198</v>
      </c>
      <c r="B20" s="23">
        <f t="shared" si="0"/>
        <v>1280.3899999999999</v>
      </c>
      <c r="C20" s="18">
        <v>82.2</v>
      </c>
      <c r="D20" s="24">
        <f t="shared" si="1"/>
        <v>27.888888888888889</v>
      </c>
      <c r="E20" s="24">
        <f t="shared" si="2"/>
        <v>3.8729359999999993</v>
      </c>
      <c r="F20" s="17"/>
      <c r="G20" s="17"/>
      <c r="H20" s="17"/>
      <c r="I20" s="17"/>
      <c r="J20" s="17"/>
      <c r="K20" s="17"/>
      <c r="L20" s="17"/>
      <c r="M20" s="5"/>
      <c r="N20" s="5"/>
    </row>
    <row r="21" spans="1:14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5"/>
      <c r="N21" s="5"/>
    </row>
    <row r="22" spans="1:14" x14ac:dyDescent="0.25">
      <c r="A22" s="17"/>
      <c r="B22" s="25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5"/>
      <c r="N22" s="5"/>
    </row>
    <row r="23" spans="1:14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</sheetData>
  <mergeCells count="3">
    <mergeCell ref="A2:D2"/>
    <mergeCell ref="A3:B3"/>
    <mergeCell ref="C3:D3"/>
  </mergeCells>
  <pageMargins left="0.7" right="0.7" top="0.75" bottom="0.75" header="0.3" footer="0.3"/>
  <pageSetup orientation="portrait" horizontalDpi="4294967293" verticalDpi="0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Scroll Bar 1">
              <controlPr defaultSize="0" autoPict="0">
                <anchor moveWithCells="1">
                  <from>
                    <xdr:col>8</xdr:col>
                    <xdr:colOff>19050</xdr:colOff>
                    <xdr:row>1</xdr:row>
                    <xdr:rowOff>190500</xdr:rowOff>
                  </from>
                  <to>
                    <xdr:col>10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Scroll Bar 2">
              <controlPr defaultSize="0" autoPict="0">
                <anchor moveWithCells="1">
                  <from>
                    <xdr:col>8</xdr:col>
                    <xdr:colOff>0</xdr:colOff>
                    <xdr:row>3</xdr:row>
                    <xdr:rowOff>171450</xdr:rowOff>
                  </from>
                  <to>
                    <xdr:col>9</xdr:col>
                    <xdr:colOff>600075</xdr:colOff>
                    <xdr:row>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29"/>
  <sheetViews>
    <sheetView showGridLines="0" workbookViewId="0">
      <selection activeCell="A29" sqref="A29:C30"/>
    </sheetView>
  </sheetViews>
  <sheetFormatPr defaultRowHeight="15" x14ac:dyDescent="0.25"/>
  <cols>
    <col min="2" max="2" width="12" customWidth="1"/>
    <col min="6" max="6" width="13.42578125" customWidth="1"/>
    <col min="7" max="7" width="6" customWidth="1"/>
  </cols>
  <sheetData>
    <row r="2" spans="1:11" ht="23.25" x14ac:dyDescent="0.35">
      <c r="A2" s="45" t="s">
        <v>20</v>
      </c>
      <c r="B2" s="45"/>
      <c r="C2" s="45"/>
    </row>
    <row r="3" spans="1:11" x14ac:dyDescent="0.25">
      <c r="D3" t="s">
        <v>27</v>
      </c>
      <c r="F3" s="4"/>
      <c r="G3" s="4"/>
      <c r="H3" s="4"/>
      <c r="I3" s="4"/>
      <c r="J3" s="4"/>
      <c r="K3" s="4"/>
    </row>
    <row r="4" spans="1:11" ht="21" x14ac:dyDescent="0.35">
      <c r="D4" t="s">
        <v>23</v>
      </c>
      <c r="F4" s="12" t="s">
        <v>29</v>
      </c>
      <c r="G4" s="30">
        <v>3</v>
      </c>
      <c r="H4" s="4"/>
      <c r="I4" s="4"/>
      <c r="J4" s="10">
        <f>(G4/8)</f>
        <v>0.375</v>
      </c>
      <c r="K4" s="11" t="s">
        <v>19</v>
      </c>
    </row>
    <row r="5" spans="1:11" ht="21" x14ac:dyDescent="0.35">
      <c r="A5" s="11" t="s">
        <v>0</v>
      </c>
      <c r="B5" s="46" t="s">
        <v>21</v>
      </c>
      <c r="C5" s="46"/>
      <c r="D5" t="s">
        <v>24</v>
      </c>
      <c r="F5" s="12"/>
      <c r="G5" s="30"/>
      <c r="H5" s="4"/>
      <c r="I5" s="4"/>
      <c r="J5" s="10"/>
      <c r="K5" s="11"/>
    </row>
    <row r="6" spans="1:11" ht="21" x14ac:dyDescent="0.35">
      <c r="A6" s="14" t="s">
        <v>4</v>
      </c>
      <c r="B6" s="14" t="s">
        <v>1</v>
      </c>
      <c r="C6" s="14" t="s">
        <v>19</v>
      </c>
      <c r="F6" s="12" t="s">
        <v>30</v>
      </c>
      <c r="G6" s="30">
        <v>11</v>
      </c>
      <c r="H6" s="4"/>
      <c r="I6" s="4"/>
      <c r="J6" s="10">
        <f>(G6/5000)</f>
        <v>2.2000000000000001E-3</v>
      </c>
      <c r="K6" s="11" t="s">
        <v>28</v>
      </c>
    </row>
    <row r="7" spans="1:11" ht="18.75" x14ac:dyDescent="0.3">
      <c r="J7" s="13">
        <f>(J6*1000)</f>
        <v>2.2000000000000002</v>
      </c>
      <c r="K7" s="11" t="s">
        <v>35</v>
      </c>
    </row>
    <row r="8" spans="1:11" x14ac:dyDescent="0.25">
      <c r="A8" s="9">
        <v>46</v>
      </c>
      <c r="B8" s="9">
        <v>55.1</v>
      </c>
      <c r="C8" s="35">
        <f t="shared" ref="C8:C27" si="0">((B8-32)*5/9)</f>
        <v>12.833333333333334</v>
      </c>
      <c r="D8" s="35">
        <f>($J$6*A8+$J$4)</f>
        <v>0.47620000000000001</v>
      </c>
    </row>
    <row r="9" spans="1:11" x14ac:dyDescent="0.25">
      <c r="A9" s="9">
        <v>95</v>
      </c>
      <c r="B9" s="9">
        <v>56</v>
      </c>
      <c r="C9" s="35">
        <f t="shared" si="0"/>
        <v>13.333333333333334</v>
      </c>
      <c r="D9" s="35">
        <f t="shared" ref="D9:D27" si="1">($J$6*A9+$J$4)</f>
        <v>0.58400000000000007</v>
      </c>
    </row>
    <row r="10" spans="1:11" x14ac:dyDescent="0.25">
      <c r="A10" s="9">
        <v>114</v>
      </c>
      <c r="B10" s="9">
        <v>56.3</v>
      </c>
      <c r="C10" s="35">
        <f t="shared" si="0"/>
        <v>13.499999999999998</v>
      </c>
      <c r="D10" s="35">
        <f t="shared" si="1"/>
        <v>0.62580000000000002</v>
      </c>
    </row>
    <row r="11" spans="1:11" x14ac:dyDescent="0.25">
      <c r="A11" s="9">
        <v>128</v>
      </c>
      <c r="B11" s="9">
        <v>56.7</v>
      </c>
      <c r="C11" s="35">
        <f t="shared" si="0"/>
        <v>13.722222222222223</v>
      </c>
      <c r="D11" s="35">
        <f t="shared" si="1"/>
        <v>0.65660000000000007</v>
      </c>
    </row>
    <row r="12" spans="1:11" x14ac:dyDescent="0.25">
      <c r="A12" s="9">
        <v>192</v>
      </c>
      <c r="B12" s="9">
        <v>57.9</v>
      </c>
      <c r="C12" s="35">
        <f t="shared" si="0"/>
        <v>14.388888888888889</v>
      </c>
      <c r="D12" s="35">
        <f t="shared" si="1"/>
        <v>0.7974</v>
      </c>
    </row>
    <row r="13" spans="1:11" x14ac:dyDescent="0.25">
      <c r="A13" s="9">
        <v>207</v>
      </c>
      <c r="B13" s="9">
        <v>58.2</v>
      </c>
      <c r="C13" s="35">
        <f t="shared" si="0"/>
        <v>14.555555555555555</v>
      </c>
      <c r="D13" s="35">
        <f t="shared" si="1"/>
        <v>0.83040000000000003</v>
      </c>
    </row>
    <row r="14" spans="1:11" x14ac:dyDescent="0.25">
      <c r="A14" s="9">
        <v>256</v>
      </c>
      <c r="B14" s="9">
        <v>59.1</v>
      </c>
      <c r="C14" s="35">
        <f t="shared" si="0"/>
        <v>15.055555555555555</v>
      </c>
      <c r="D14" s="35">
        <f t="shared" si="1"/>
        <v>0.93820000000000003</v>
      </c>
    </row>
    <row r="15" spans="1:11" x14ac:dyDescent="0.25">
      <c r="A15" s="9">
        <v>257</v>
      </c>
      <c r="B15" s="9">
        <v>59.2</v>
      </c>
      <c r="C15" s="35">
        <f t="shared" si="0"/>
        <v>15.111111111111111</v>
      </c>
      <c r="D15" s="35">
        <f t="shared" si="1"/>
        <v>0.94040000000000001</v>
      </c>
    </row>
    <row r="16" spans="1:11" x14ac:dyDescent="0.25">
      <c r="A16" s="9">
        <v>292</v>
      </c>
      <c r="B16" s="9">
        <v>59.9</v>
      </c>
      <c r="C16" s="35">
        <f t="shared" si="0"/>
        <v>15.5</v>
      </c>
      <c r="D16" s="35">
        <f t="shared" si="1"/>
        <v>1.0174000000000001</v>
      </c>
    </row>
    <row r="17" spans="1:4" x14ac:dyDescent="0.25">
      <c r="A17" s="9">
        <v>298</v>
      </c>
      <c r="B17" s="9">
        <v>60</v>
      </c>
      <c r="C17" s="35">
        <f t="shared" si="0"/>
        <v>15.555555555555555</v>
      </c>
      <c r="D17" s="35">
        <f t="shared" si="1"/>
        <v>1.0306000000000002</v>
      </c>
    </row>
    <row r="18" spans="1:4" x14ac:dyDescent="0.25">
      <c r="A18" s="9">
        <v>377</v>
      </c>
      <c r="B18" s="9">
        <v>61.5</v>
      </c>
      <c r="C18" s="35">
        <f t="shared" si="0"/>
        <v>16.388888888888889</v>
      </c>
      <c r="D18" s="35">
        <f t="shared" si="1"/>
        <v>1.2044000000000001</v>
      </c>
    </row>
    <row r="19" spans="1:4" x14ac:dyDescent="0.25">
      <c r="A19" s="9">
        <v>432</v>
      </c>
      <c r="B19" s="9">
        <v>62.6</v>
      </c>
      <c r="C19" s="35">
        <f t="shared" si="0"/>
        <v>17</v>
      </c>
      <c r="D19" s="35">
        <f t="shared" si="1"/>
        <v>1.3254000000000001</v>
      </c>
    </row>
    <row r="20" spans="1:4" x14ac:dyDescent="0.25">
      <c r="A20" s="9">
        <v>496</v>
      </c>
      <c r="B20" s="9">
        <v>63.8</v>
      </c>
      <c r="C20" s="35">
        <f t="shared" si="0"/>
        <v>17.666666666666668</v>
      </c>
      <c r="D20" s="35">
        <f t="shared" si="1"/>
        <v>1.4662000000000002</v>
      </c>
    </row>
    <row r="21" spans="1:4" x14ac:dyDescent="0.25">
      <c r="A21" s="9">
        <v>559</v>
      </c>
      <c r="B21" s="9">
        <v>65.099999999999994</v>
      </c>
      <c r="C21" s="35">
        <f t="shared" si="0"/>
        <v>18.388888888888886</v>
      </c>
      <c r="D21" s="35">
        <f t="shared" si="1"/>
        <v>1.6048</v>
      </c>
    </row>
    <row r="22" spans="1:4" x14ac:dyDescent="0.25">
      <c r="A22" s="9">
        <v>640</v>
      </c>
      <c r="B22" s="9">
        <v>66.599999999999994</v>
      </c>
      <c r="C22" s="35">
        <f t="shared" si="0"/>
        <v>19.222222222222218</v>
      </c>
      <c r="D22" s="35">
        <f t="shared" si="1"/>
        <v>1.7830000000000001</v>
      </c>
    </row>
    <row r="23" spans="1:4" x14ac:dyDescent="0.25">
      <c r="A23" s="9">
        <v>719</v>
      </c>
      <c r="B23" s="9">
        <v>68.2</v>
      </c>
      <c r="C23" s="35">
        <f t="shared" si="0"/>
        <v>20.111111111111111</v>
      </c>
      <c r="D23" s="35">
        <f t="shared" si="1"/>
        <v>1.9568000000000001</v>
      </c>
    </row>
    <row r="24" spans="1:4" x14ac:dyDescent="0.25">
      <c r="A24" s="9">
        <v>795</v>
      </c>
      <c r="B24" s="9">
        <v>69.7</v>
      </c>
      <c r="C24" s="35">
        <f t="shared" si="0"/>
        <v>20.944444444444443</v>
      </c>
      <c r="D24" s="35">
        <f t="shared" si="1"/>
        <v>2.1240000000000001</v>
      </c>
    </row>
    <row r="25" spans="1:4" x14ac:dyDescent="0.25">
      <c r="A25" s="9">
        <v>951</v>
      </c>
      <c r="B25" s="9">
        <v>72.7</v>
      </c>
      <c r="C25" s="35">
        <f t="shared" si="0"/>
        <v>22.611111111111111</v>
      </c>
      <c r="D25" s="35">
        <f t="shared" si="1"/>
        <v>2.4672000000000001</v>
      </c>
    </row>
    <row r="26" spans="1:4" x14ac:dyDescent="0.25">
      <c r="A26" s="9">
        <v>1005</v>
      </c>
      <c r="B26" s="9">
        <v>73.7</v>
      </c>
      <c r="C26" s="35">
        <f t="shared" si="0"/>
        <v>23.166666666666668</v>
      </c>
      <c r="D26" s="35">
        <f t="shared" si="1"/>
        <v>2.5860000000000003</v>
      </c>
    </row>
    <row r="27" spans="1:4" x14ac:dyDescent="0.25">
      <c r="A27" s="9">
        <v>1036</v>
      </c>
      <c r="B27" s="9">
        <v>74.3</v>
      </c>
      <c r="C27" s="35">
        <f t="shared" si="0"/>
        <v>23.5</v>
      </c>
      <c r="D27" s="35">
        <f t="shared" si="1"/>
        <v>2.6542000000000003</v>
      </c>
    </row>
    <row r="29" spans="1:4" x14ac:dyDescent="0.25">
      <c r="B29" s="1"/>
    </row>
  </sheetData>
  <mergeCells count="2">
    <mergeCell ref="A2:C2"/>
    <mergeCell ref="B5:C5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Scroll Bar 3">
              <controlPr defaultSize="0" autoPict="0">
                <anchor moveWithCells="1">
                  <from>
                    <xdr:col>7</xdr:col>
                    <xdr:colOff>19050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Scroll Bar 4">
              <controlPr defaultSize="0" autoPict="0">
                <anchor moveWithCells="1">
                  <from>
                    <xdr:col>7</xdr:col>
                    <xdr:colOff>0</xdr:colOff>
                    <xdr:row>4</xdr:row>
                    <xdr:rowOff>171450</xdr:rowOff>
                  </from>
                  <to>
                    <xdr:col>8</xdr:col>
                    <xdr:colOff>600075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30"/>
  <sheetViews>
    <sheetView showGridLines="0" workbookViewId="0">
      <selection activeCell="B18" sqref="B18:D19"/>
    </sheetView>
  </sheetViews>
  <sheetFormatPr defaultRowHeight="15" x14ac:dyDescent="0.25"/>
  <cols>
    <col min="6" max="6" width="14.5703125" customWidth="1"/>
  </cols>
  <sheetData>
    <row r="2" spans="1:12" ht="18.75" x14ac:dyDescent="0.3">
      <c r="A2" s="47" t="s">
        <v>20</v>
      </c>
      <c r="B2" s="47"/>
      <c r="C2" s="47"/>
      <c r="D2" s="21"/>
      <c r="E2" s="21"/>
      <c r="F2" s="21"/>
      <c r="G2" s="21"/>
      <c r="H2" s="21"/>
      <c r="I2" s="21"/>
      <c r="J2" s="21"/>
      <c r="K2" s="21"/>
      <c r="L2" s="21"/>
    </row>
    <row r="3" spans="1:12" ht="21" x14ac:dyDescent="0.35">
      <c r="A3" s="28" t="s">
        <v>0</v>
      </c>
      <c r="B3" s="48" t="s">
        <v>21</v>
      </c>
      <c r="C3" s="48"/>
      <c r="D3" s="21" t="s">
        <v>27</v>
      </c>
      <c r="E3" s="21"/>
      <c r="F3" s="19" t="s">
        <v>29</v>
      </c>
      <c r="G3" s="32">
        <v>0</v>
      </c>
      <c r="H3" s="21"/>
      <c r="I3" s="21"/>
      <c r="J3" s="20">
        <f>(G3/8)</f>
        <v>0</v>
      </c>
      <c r="K3" s="21" t="s">
        <v>19</v>
      </c>
      <c r="L3" s="21"/>
    </row>
    <row r="4" spans="1:12" ht="21" x14ac:dyDescent="0.35">
      <c r="A4" s="28" t="s">
        <v>9</v>
      </c>
      <c r="B4" s="28" t="s">
        <v>10</v>
      </c>
      <c r="C4" s="28" t="s">
        <v>5</v>
      </c>
      <c r="D4" s="28" t="s">
        <v>23</v>
      </c>
      <c r="E4" s="21"/>
      <c r="F4" s="19"/>
      <c r="G4" s="31">
        <v>10</v>
      </c>
      <c r="H4" s="21"/>
      <c r="I4" s="21"/>
      <c r="J4" s="20"/>
      <c r="K4" s="21"/>
      <c r="L4" s="21"/>
    </row>
    <row r="5" spans="1:12" ht="21" x14ac:dyDescent="0.35">
      <c r="A5" s="22" t="s">
        <v>31</v>
      </c>
      <c r="B5" s="22" t="s">
        <v>32</v>
      </c>
      <c r="C5" s="21"/>
      <c r="D5" s="22" t="s">
        <v>24</v>
      </c>
      <c r="E5" s="21"/>
      <c r="F5" s="19" t="s">
        <v>30</v>
      </c>
      <c r="G5" s="31">
        <v>16</v>
      </c>
      <c r="H5" s="21"/>
      <c r="I5" s="21"/>
      <c r="J5" s="20">
        <f>(G5/5000)</f>
        <v>3.2000000000000002E-3</v>
      </c>
      <c r="K5" s="21" t="s">
        <v>28</v>
      </c>
      <c r="L5" s="21"/>
    </row>
    <row r="6" spans="1:12" x14ac:dyDescent="0.25">
      <c r="A6" s="22">
        <v>500</v>
      </c>
      <c r="B6" s="22">
        <v>15</v>
      </c>
      <c r="C6" s="22">
        <f t="shared" ref="C6:C16" si="0">(32+(9*B6/5))</f>
        <v>59</v>
      </c>
      <c r="D6" s="26">
        <f>($J$5*A6+$J$3)</f>
        <v>1.6</v>
      </c>
      <c r="E6" s="21"/>
      <c r="F6" s="21"/>
      <c r="G6" s="21"/>
      <c r="H6" s="21"/>
      <c r="I6" s="21"/>
      <c r="J6" s="21"/>
      <c r="K6" s="21"/>
      <c r="L6" s="21"/>
    </row>
    <row r="7" spans="1:12" x14ac:dyDescent="0.25">
      <c r="A7" s="22">
        <v>1000</v>
      </c>
      <c r="B7" s="22">
        <v>20</v>
      </c>
      <c r="C7" s="22">
        <f t="shared" si="0"/>
        <v>68</v>
      </c>
      <c r="D7" s="26">
        <f t="shared" ref="D7:D16" si="1">($J$5*A7+$J$3)</f>
        <v>3.2</v>
      </c>
      <c r="E7" s="21"/>
      <c r="F7" s="21"/>
      <c r="G7" s="21"/>
      <c r="H7" s="21"/>
      <c r="I7" s="21"/>
      <c r="J7" s="21"/>
      <c r="K7" s="21"/>
      <c r="L7" s="21"/>
    </row>
    <row r="8" spans="1:12" x14ac:dyDescent="0.25">
      <c r="A8" s="22">
        <v>2000</v>
      </c>
      <c r="B8" s="22">
        <v>40</v>
      </c>
      <c r="C8" s="22">
        <f t="shared" si="0"/>
        <v>104</v>
      </c>
      <c r="D8" s="26">
        <f t="shared" si="1"/>
        <v>6.4</v>
      </c>
      <c r="E8" s="21"/>
      <c r="F8" s="21"/>
      <c r="G8" s="21"/>
      <c r="H8" s="21"/>
      <c r="I8" s="21"/>
      <c r="J8" s="21"/>
      <c r="K8" s="21"/>
      <c r="L8" s="21"/>
    </row>
    <row r="9" spans="1:12" x14ac:dyDescent="0.25">
      <c r="A9" s="22">
        <v>3000</v>
      </c>
      <c r="B9" s="22">
        <v>60</v>
      </c>
      <c r="C9" s="22">
        <f t="shared" si="0"/>
        <v>140</v>
      </c>
      <c r="D9" s="26">
        <f t="shared" si="1"/>
        <v>9.6</v>
      </c>
      <c r="E9" s="21"/>
      <c r="F9" s="21"/>
      <c r="G9" s="21"/>
      <c r="H9" s="21"/>
      <c r="I9" s="21"/>
      <c r="J9" s="21"/>
      <c r="K9" s="21"/>
      <c r="L9" s="21"/>
    </row>
    <row r="10" spans="1:12" x14ac:dyDescent="0.25">
      <c r="A10" s="22">
        <v>4000</v>
      </c>
      <c r="B10" s="22">
        <v>80</v>
      </c>
      <c r="C10" s="22">
        <f t="shared" si="0"/>
        <v>176</v>
      </c>
      <c r="D10" s="26">
        <f t="shared" si="1"/>
        <v>12.8</v>
      </c>
      <c r="E10" s="21"/>
      <c r="F10" s="21"/>
      <c r="G10" s="21"/>
      <c r="H10" s="21"/>
      <c r="I10" s="21"/>
      <c r="J10" s="21"/>
      <c r="K10" s="21"/>
      <c r="L10" s="21"/>
    </row>
    <row r="11" spans="1:12" x14ac:dyDescent="0.25">
      <c r="A11" s="22">
        <v>5000</v>
      </c>
      <c r="B11" s="22">
        <v>100</v>
      </c>
      <c r="C11" s="22">
        <f t="shared" si="0"/>
        <v>212</v>
      </c>
      <c r="D11" s="26">
        <f t="shared" si="1"/>
        <v>16</v>
      </c>
      <c r="E11" s="21"/>
      <c r="F11" s="21"/>
      <c r="G11" s="21"/>
      <c r="H11" s="21"/>
      <c r="I11" s="21"/>
      <c r="J11" s="21"/>
      <c r="K11" s="21"/>
      <c r="L11" s="21"/>
    </row>
    <row r="12" spans="1:12" x14ac:dyDescent="0.25">
      <c r="A12" s="22">
        <v>6000</v>
      </c>
      <c r="B12" s="22">
        <v>120</v>
      </c>
      <c r="C12" s="22">
        <f t="shared" si="0"/>
        <v>248</v>
      </c>
      <c r="D12" s="26">
        <f t="shared" si="1"/>
        <v>19.2</v>
      </c>
      <c r="E12" s="21"/>
      <c r="F12" s="21"/>
      <c r="G12" s="21"/>
      <c r="H12" s="21"/>
      <c r="I12" s="21"/>
      <c r="J12" s="21"/>
      <c r="K12" s="21"/>
      <c r="L12" s="21"/>
    </row>
    <row r="13" spans="1:12" x14ac:dyDescent="0.25">
      <c r="A13" s="22">
        <v>7000</v>
      </c>
      <c r="B13" s="22">
        <v>130</v>
      </c>
      <c r="C13" s="22">
        <f t="shared" si="0"/>
        <v>266</v>
      </c>
      <c r="D13" s="26">
        <f t="shared" si="1"/>
        <v>22.400000000000002</v>
      </c>
      <c r="E13" s="21"/>
      <c r="F13" s="21"/>
      <c r="G13" s="21"/>
      <c r="H13" s="21"/>
      <c r="I13" s="21"/>
      <c r="J13" s="21"/>
      <c r="K13" s="21"/>
      <c r="L13" s="21"/>
    </row>
    <row r="14" spans="1:12" x14ac:dyDescent="0.25">
      <c r="A14" s="22">
        <v>8000</v>
      </c>
      <c r="B14" s="22">
        <v>150</v>
      </c>
      <c r="C14" s="22">
        <f t="shared" si="0"/>
        <v>302</v>
      </c>
      <c r="D14" s="26">
        <f t="shared" si="1"/>
        <v>25.6</v>
      </c>
      <c r="E14" s="21"/>
      <c r="F14" s="21"/>
      <c r="G14" s="21"/>
      <c r="H14" s="21"/>
      <c r="I14" s="21"/>
      <c r="J14" s="21"/>
      <c r="K14" s="21"/>
      <c r="L14" s="21"/>
    </row>
    <row r="15" spans="1:12" x14ac:dyDescent="0.25">
      <c r="A15" s="22">
        <v>9000</v>
      </c>
      <c r="B15" s="22">
        <v>165</v>
      </c>
      <c r="C15" s="22">
        <f t="shared" si="0"/>
        <v>329</v>
      </c>
      <c r="D15" s="26">
        <f t="shared" si="1"/>
        <v>28.8</v>
      </c>
      <c r="E15" s="21"/>
      <c r="F15" s="21"/>
      <c r="G15" s="21"/>
      <c r="H15" s="21"/>
      <c r="I15" s="21"/>
      <c r="J15" s="21"/>
      <c r="K15" s="21"/>
      <c r="L15" s="21"/>
    </row>
    <row r="16" spans="1:12" x14ac:dyDescent="0.25">
      <c r="A16" s="22">
        <v>10000</v>
      </c>
      <c r="B16" s="22">
        <v>175</v>
      </c>
      <c r="C16" s="22">
        <f t="shared" si="0"/>
        <v>347</v>
      </c>
      <c r="D16" s="26">
        <f t="shared" si="1"/>
        <v>32</v>
      </c>
      <c r="E16" s="21"/>
      <c r="F16" s="21"/>
      <c r="G16" s="21"/>
      <c r="H16" s="21"/>
      <c r="I16" s="21"/>
      <c r="J16" s="21"/>
      <c r="K16" s="21"/>
      <c r="L16" s="21"/>
    </row>
    <row r="17" spans="1:12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2" x14ac:dyDescent="0.25">
      <c r="A18" s="21"/>
      <c r="B18" s="21"/>
      <c r="C18" s="27"/>
      <c r="D18" s="21"/>
      <c r="E18" s="21"/>
      <c r="F18" s="21"/>
      <c r="G18" s="21"/>
      <c r="H18" s="21"/>
      <c r="I18" s="21"/>
      <c r="J18" s="21"/>
      <c r="K18" s="21"/>
      <c r="L18" s="21"/>
    </row>
    <row r="19" spans="1:12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</row>
    <row r="20" spans="1:12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1:12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1:12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</row>
    <row r="25" spans="1:12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  <row r="26" spans="1:12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2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1:12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</row>
    <row r="30" spans="1:12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</row>
  </sheetData>
  <mergeCells count="2">
    <mergeCell ref="A2:C2"/>
    <mergeCell ref="B3:C3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4" name="Scroll Bar 3">
              <controlPr defaultSize="0" autoPict="0">
                <anchor moveWithCells="1">
                  <from>
                    <xdr:col>7</xdr:col>
                    <xdr:colOff>19050</xdr:colOff>
                    <xdr:row>1</xdr:row>
                    <xdr:rowOff>190500</xdr:rowOff>
                  </from>
                  <to>
                    <xdr:col>9</xdr:col>
                    <xdr:colOff>0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croll Bar 4">
              <controlPr defaultSize="0" autoPict="0">
                <anchor moveWithCells="1">
                  <from>
                    <xdr:col>7</xdr:col>
                    <xdr:colOff>0</xdr:colOff>
                    <xdr:row>3</xdr:row>
                    <xdr:rowOff>171450</xdr:rowOff>
                  </from>
                  <to>
                    <xdr:col>8</xdr:col>
                    <xdr:colOff>600075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29"/>
  <sheetViews>
    <sheetView showGridLines="0" tabSelected="1" workbookViewId="0">
      <selection activeCell="D7" sqref="D7"/>
    </sheetView>
  </sheetViews>
  <sheetFormatPr defaultRowHeight="15" x14ac:dyDescent="0.25"/>
  <cols>
    <col min="1" max="1" width="10.85546875" customWidth="1"/>
    <col min="3" max="3" width="11.5703125" customWidth="1"/>
    <col min="6" max="6" width="13.5703125" customWidth="1"/>
  </cols>
  <sheetData>
    <row r="2" spans="1:12" ht="18.75" x14ac:dyDescent="0.3">
      <c r="A2" s="47" t="s">
        <v>20</v>
      </c>
      <c r="B2" s="47"/>
      <c r="C2" s="47"/>
      <c r="D2" s="21"/>
      <c r="E2" s="21"/>
      <c r="F2" s="21"/>
      <c r="G2" s="21"/>
      <c r="H2" s="21"/>
      <c r="I2" s="21"/>
      <c r="J2" s="21"/>
      <c r="K2" s="21"/>
      <c r="L2" s="21"/>
    </row>
    <row r="3" spans="1:12" ht="21" x14ac:dyDescent="0.35">
      <c r="A3" s="21"/>
      <c r="B3" s="21"/>
      <c r="C3" s="21"/>
      <c r="D3" s="22" t="s">
        <v>27</v>
      </c>
      <c r="E3" s="21"/>
      <c r="F3" s="19" t="s">
        <v>29</v>
      </c>
      <c r="G3" s="33">
        <v>90</v>
      </c>
      <c r="H3" s="21"/>
      <c r="I3" s="21"/>
      <c r="J3" s="20">
        <f>(G3*2)</f>
        <v>180</v>
      </c>
      <c r="K3" s="36" t="s">
        <v>19</v>
      </c>
      <c r="L3" s="36"/>
    </row>
    <row r="4" spans="1:12" ht="21" x14ac:dyDescent="0.35">
      <c r="A4" s="21" t="s">
        <v>0</v>
      </c>
      <c r="B4" s="49" t="s">
        <v>21</v>
      </c>
      <c r="C4" s="49"/>
      <c r="D4" s="22" t="s">
        <v>23</v>
      </c>
      <c r="E4" s="21"/>
      <c r="F4" s="19"/>
      <c r="G4" s="33">
        <v>10</v>
      </c>
      <c r="H4" s="21"/>
      <c r="I4" s="21"/>
      <c r="J4" s="20"/>
      <c r="K4" s="36"/>
      <c r="L4" s="36"/>
    </row>
    <row r="5" spans="1:12" ht="21" x14ac:dyDescent="0.35">
      <c r="A5" s="21" t="s">
        <v>33</v>
      </c>
      <c r="B5" s="21" t="s">
        <v>19</v>
      </c>
      <c r="C5" s="21" t="s">
        <v>1</v>
      </c>
      <c r="D5" s="22" t="s">
        <v>24</v>
      </c>
      <c r="E5" s="21"/>
      <c r="F5" s="19" t="s">
        <v>30</v>
      </c>
      <c r="G5" s="33">
        <v>51</v>
      </c>
      <c r="H5" s="21"/>
      <c r="I5" s="21"/>
      <c r="J5" s="20">
        <f>(3*G5)</f>
        <v>153</v>
      </c>
      <c r="K5" s="36" t="s">
        <v>34</v>
      </c>
      <c r="L5" s="36"/>
    </row>
    <row r="6" spans="1:12" s="4" customFormat="1" x14ac:dyDescent="0.25">
      <c r="A6" s="22" t="s">
        <v>31</v>
      </c>
      <c r="B6" s="22" t="s">
        <v>32</v>
      </c>
      <c r="C6" s="22"/>
      <c r="D6" s="22"/>
      <c r="E6" s="21"/>
      <c r="F6" s="21"/>
      <c r="G6" s="21"/>
      <c r="H6" s="21"/>
      <c r="I6" s="21"/>
      <c r="J6" s="21"/>
      <c r="K6" s="21"/>
      <c r="L6" s="21"/>
    </row>
    <row r="7" spans="1:12" x14ac:dyDescent="0.25">
      <c r="A7" s="22">
        <v>0.5</v>
      </c>
      <c r="B7" s="22">
        <v>118</v>
      </c>
      <c r="C7" s="51">
        <f>((B7-32)*9/5)</f>
        <v>154.80000000000001</v>
      </c>
      <c r="D7" s="51">
        <f>($J$5*A7+$J$3)</f>
        <v>256.5</v>
      </c>
      <c r="E7" s="21"/>
      <c r="F7" s="21"/>
      <c r="G7" s="21"/>
      <c r="H7" s="21"/>
      <c r="I7" s="21"/>
      <c r="J7" s="21"/>
      <c r="K7" s="21"/>
      <c r="L7" s="21"/>
    </row>
    <row r="8" spans="1:12" x14ac:dyDescent="0.25">
      <c r="A8" s="22">
        <v>1</v>
      </c>
      <c r="B8" s="22">
        <v>237</v>
      </c>
      <c r="C8" s="51">
        <f>((B8-32)*9/5)</f>
        <v>369</v>
      </c>
      <c r="D8" s="51">
        <f t="shared" ref="D8:D19" si="0">($J$5*A8+$J$3)</f>
        <v>333</v>
      </c>
      <c r="E8" s="21"/>
      <c r="F8" s="21"/>
      <c r="G8" s="21"/>
      <c r="H8" s="21"/>
      <c r="I8" s="21"/>
      <c r="J8" s="21"/>
      <c r="K8" s="21"/>
      <c r="L8" s="21"/>
    </row>
    <row r="9" spans="1:12" x14ac:dyDescent="0.25">
      <c r="A9" s="22">
        <v>1.5</v>
      </c>
      <c r="B9" s="22">
        <v>355</v>
      </c>
      <c r="C9" s="51">
        <f t="shared" ref="C9:C19" si="1">((B9-32)*9/5)</f>
        <v>581.4</v>
      </c>
      <c r="D9" s="51">
        <f t="shared" si="0"/>
        <v>409.5</v>
      </c>
      <c r="E9" s="21"/>
      <c r="F9" s="21"/>
      <c r="G9" s="21"/>
      <c r="H9" s="21"/>
      <c r="I9" s="21"/>
      <c r="J9" s="21"/>
      <c r="K9" s="21"/>
      <c r="L9" s="21"/>
    </row>
    <row r="10" spans="1:12" x14ac:dyDescent="0.25">
      <c r="A10" s="22">
        <v>2</v>
      </c>
      <c r="B10" s="22">
        <v>473</v>
      </c>
      <c r="C10" s="51">
        <f t="shared" si="1"/>
        <v>793.8</v>
      </c>
      <c r="D10" s="51">
        <f t="shared" si="0"/>
        <v>486</v>
      </c>
      <c r="E10" s="21"/>
      <c r="F10" s="21"/>
      <c r="G10" s="21"/>
      <c r="H10" s="21"/>
      <c r="I10" s="21"/>
      <c r="J10" s="21"/>
      <c r="K10" s="21"/>
      <c r="L10" s="21"/>
    </row>
    <row r="11" spans="1:12" x14ac:dyDescent="0.25">
      <c r="A11" s="22">
        <v>2.5</v>
      </c>
      <c r="B11" s="22">
        <v>591</v>
      </c>
      <c r="C11" s="51">
        <f t="shared" si="1"/>
        <v>1006.2</v>
      </c>
      <c r="D11" s="51">
        <f t="shared" si="0"/>
        <v>562.5</v>
      </c>
      <c r="E11" s="21"/>
      <c r="F11" s="21"/>
      <c r="G11" s="21"/>
      <c r="H11" s="21"/>
      <c r="I11" s="21"/>
      <c r="J11" s="21"/>
      <c r="K11" s="21"/>
      <c r="L11" s="21"/>
    </row>
    <row r="12" spans="1:12" x14ac:dyDescent="0.25">
      <c r="A12" s="22">
        <v>3</v>
      </c>
      <c r="B12" s="22">
        <v>710</v>
      </c>
      <c r="C12" s="51">
        <f t="shared" si="1"/>
        <v>1220.4000000000001</v>
      </c>
      <c r="D12" s="51">
        <f t="shared" si="0"/>
        <v>639</v>
      </c>
      <c r="E12" s="21"/>
      <c r="F12" s="21"/>
      <c r="G12" s="21"/>
      <c r="H12" s="21"/>
      <c r="I12" s="21"/>
      <c r="J12" s="21"/>
      <c r="K12" s="21"/>
      <c r="L12" s="21"/>
    </row>
    <row r="13" spans="1:12" x14ac:dyDescent="0.25">
      <c r="A13" s="22">
        <v>3.5</v>
      </c>
      <c r="B13" s="22">
        <v>828</v>
      </c>
      <c r="C13" s="51">
        <f t="shared" si="1"/>
        <v>1432.8</v>
      </c>
      <c r="D13" s="51">
        <f t="shared" si="0"/>
        <v>715.5</v>
      </c>
      <c r="E13" s="21"/>
      <c r="F13" s="21"/>
      <c r="G13" s="21"/>
      <c r="H13" s="21"/>
      <c r="I13" s="21"/>
      <c r="J13" s="21"/>
      <c r="K13" s="21"/>
      <c r="L13" s="21"/>
    </row>
    <row r="14" spans="1:12" x14ac:dyDescent="0.25">
      <c r="A14" s="22">
        <v>4</v>
      </c>
      <c r="B14" s="22">
        <v>946</v>
      </c>
      <c r="C14" s="51">
        <f t="shared" si="1"/>
        <v>1645.2</v>
      </c>
      <c r="D14" s="51">
        <f t="shared" si="0"/>
        <v>792</v>
      </c>
      <c r="E14" s="21"/>
      <c r="F14" s="21"/>
      <c r="G14" s="21"/>
      <c r="H14" s="21"/>
      <c r="I14" s="21"/>
      <c r="J14" s="21"/>
      <c r="K14" s="21"/>
      <c r="L14" s="21"/>
    </row>
    <row r="15" spans="1:12" x14ac:dyDescent="0.25">
      <c r="A15" s="22">
        <v>4.5</v>
      </c>
      <c r="B15" s="22">
        <v>1064</v>
      </c>
      <c r="C15" s="51">
        <f t="shared" si="1"/>
        <v>1857.6</v>
      </c>
      <c r="D15" s="51">
        <f t="shared" si="0"/>
        <v>868.5</v>
      </c>
      <c r="E15" s="21"/>
      <c r="F15" s="21"/>
      <c r="G15" s="21"/>
      <c r="H15" s="21"/>
      <c r="I15" s="21"/>
      <c r="J15" s="21"/>
      <c r="K15" s="21"/>
      <c r="L15" s="21"/>
    </row>
    <row r="16" spans="1:12" x14ac:dyDescent="0.25">
      <c r="A16" s="22">
        <v>5</v>
      </c>
      <c r="B16" s="22">
        <v>1182</v>
      </c>
      <c r="C16" s="51">
        <f t="shared" si="1"/>
        <v>2070</v>
      </c>
      <c r="D16" s="51">
        <f t="shared" si="0"/>
        <v>945</v>
      </c>
      <c r="E16" s="21"/>
      <c r="F16" s="21"/>
      <c r="G16" s="21"/>
      <c r="H16" s="21"/>
      <c r="I16" s="21"/>
      <c r="J16" s="21"/>
      <c r="K16" s="21"/>
      <c r="L16" s="21"/>
    </row>
    <row r="17" spans="1:12" x14ac:dyDescent="0.25">
      <c r="A17" s="22">
        <v>5.5</v>
      </c>
      <c r="B17" s="22">
        <v>1301</v>
      </c>
      <c r="C17" s="51">
        <f t="shared" si="1"/>
        <v>2284.1999999999998</v>
      </c>
      <c r="D17" s="51">
        <f t="shared" si="0"/>
        <v>1021.5</v>
      </c>
      <c r="E17" s="21"/>
      <c r="F17" s="21"/>
      <c r="G17" s="21"/>
      <c r="H17" s="21"/>
      <c r="I17" s="21"/>
      <c r="J17" s="21"/>
      <c r="K17" s="21"/>
      <c r="L17" s="21"/>
    </row>
    <row r="18" spans="1:12" x14ac:dyDescent="0.25">
      <c r="A18" s="22">
        <v>6</v>
      </c>
      <c r="B18" s="22">
        <v>1419</v>
      </c>
      <c r="C18" s="51">
        <f t="shared" si="1"/>
        <v>2496.6</v>
      </c>
      <c r="D18" s="51">
        <f t="shared" si="0"/>
        <v>1098</v>
      </c>
      <c r="E18" s="21"/>
      <c r="F18" s="21"/>
      <c r="G18" s="21"/>
      <c r="H18" s="21"/>
      <c r="I18" s="21"/>
      <c r="J18" s="21"/>
      <c r="K18" s="21"/>
      <c r="L18" s="21"/>
    </row>
    <row r="19" spans="1:12" x14ac:dyDescent="0.25">
      <c r="A19" s="22">
        <v>6.5</v>
      </c>
      <c r="B19" s="22">
        <v>1538</v>
      </c>
      <c r="C19" s="51">
        <f t="shared" si="1"/>
        <v>2710.8</v>
      </c>
      <c r="D19" s="51">
        <f t="shared" si="0"/>
        <v>1174.5</v>
      </c>
      <c r="E19" s="21"/>
      <c r="F19" s="21"/>
      <c r="G19" s="21"/>
      <c r="H19" s="21"/>
      <c r="I19" s="21"/>
      <c r="J19" s="21"/>
      <c r="K19" s="21"/>
      <c r="L19" s="21"/>
    </row>
    <row r="20" spans="1:12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1:12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1:12" x14ac:dyDescent="0.25">
      <c r="A22" s="21"/>
      <c r="B22" s="27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1:12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1:12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</row>
    <row r="25" spans="1:12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</row>
    <row r="26" spans="1:12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2" x14ac:dyDescent="0.25">
      <c r="H27" s="21"/>
      <c r="I27" s="21"/>
      <c r="J27" s="21"/>
      <c r="K27" s="21"/>
      <c r="L27" s="21"/>
    </row>
    <row r="28" spans="1:12" x14ac:dyDescent="0.25">
      <c r="H28" s="21"/>
      <c r="I28" s="21"/>
      <c r="J28" s="21"/>
      <c r="K28" s="21"/>
      <c r="L28" s="21"/>
    </row>
    <row r="29" spans="1:12" x14ac:dyDescent="0.25">
      <c r="H29" s="21"/>
      <c r="I29" s="21"/>
      <c r="J29" s="21"/>
      <c r="K29" s="21"/>
      <c r="L29" s="21"/>
    </row>
  </sheetData>
  <mergeCells count="2">
    <mergeCell ref="A2:C2"/>
    <mergeCell ref="B4:C4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Scroll Bar 3">
              <controlPr defaultSize="0" autoPict="0">
                <anchor moveWithCells="1">
                  <from>
                    <xdr:col>7</xdr:col>
                    <xdr:colOff>19050</xdr:colOff>
                    <xdr:row>1</xdr:row>
                    <xdr:rowOff>190500</xdr:rowOff>
                  </from>
                  <to>
                    <xdr:col>9</xdr:col>
                    <xdr:colOff>0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Scroll Bar 4">
              <controlPr defaultSize="0" autoPict="0">
                <anchor moveWithCells="1">
                  <from>
                    <xdr:col>7</xdr:col>
                    <xdr:colOff>0</xdr:colOff>
                    <xdr:row>3</xdr:row>
                    <xdr:rowOff>171450</xdr:rowOff>
                  </from>
                  <to>
                    <xdr:col>8</xdr:col>
                    <xdr:colOff>600075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27"/>
  <sheetViews>
    <sheetView showGridLines="0" workbookViewId="0">
      <selection activeCell="C33" sqref="C33"/>
    </sheetView>
  </sheetViews>
  <sheetFormatPr defaultRowHeight="15" x14ac:dyDescent="0.25"/>
  <cols>
    <col min="3" max="3" width="11.28515625" customWidth="1"/>
    <col min="6" max="6" width="13.5703125" customWidth="1"/>
  </cols>
  <sheetData>
    <row r="2" spans="1:11" ht="18.75" x14ac:dyDescent="0.3">
      <c r="A2" s="41" t="s">
        <v>20</v>
      </c>
      <c r="B2" s="41"/>
      <c r="C2" s="41"/>
    </row>
    <row r="3" spans="1:11" ht="21" x14ac:dyDescent="0.35">
      <c r="A3" s="8"/>
      <c r="B3" s="8"/>
      <c r="C3" s="8"/>
      <c r="D3" s="9" t="s">
        <v>27</v>
      </c>
      <c r="F3" s="12" t="s">
        <v>29</v>
      </c>
      <c r="G3" s="34">
        <v>0</v>
      </c>
      <c r="H3" s="4"/>
      <c r="I3" s="4"/>
      <c r="J3" s="10">
        <f>(G3/8)</f>
        <v>0</v>
      </c>
      <c r="K3" s="37" t="s">
        <v>19</v>
      </c>
    </row>
    <row r="4" spans="1:11" ht="21" x14ac:dyDescent="0.35">
      <c r="A4" s="9" t="s">
        <v>0</v>
      </c>
      <c r="B4" s="50" t="s">
        <v>21</v>
      </c>
      <c r="C4" s="50"/>
      <c r="D4" s="9" t="s">
        <v>23</v>
      </c>
      <c r="F4" s="12"/>
      <c r="G4" s="34">
        <v>10</v>
      </c>
      <c r="H4" s="4"/>
      <c r="I4" s="4"/>
      <c r="J4" s="10"/>
      <c r="K4" s="37"/>
    </row>
    <row r="5" spans="1:11" ht="21" x14ac:dyDescent="0.35">
      <c r="A5" s="9" t="s">
        <v>4</v>
      </c>
      <c r="B5" s="8" t="s">
        <v>19</v>
      </c>
      <c r="C5" s="8" t="s">
        <v>1</v>
      </c>
      <c r="D5" s="9" t="s">
        <v>24</v>
      </c>
      <c r="F5" s="12" t="s">
        <v>30</v>
      </c>
      <c r="G5" s="34">
        <v>9</v>
      </c>
      <c r="H5" s="4"/>
      <c r="I5" s="4"/>
      <c r="J5" s="10">
        <f>(G5/2000)</f>
        <v>4.4999999999999997E-3</v>
      </c>
      <c r="K5" s="37" t="s">
        <v>28</v>
      </c>
    </row>
    <row r="6" spans="1:11" s="4" customFormat="1" ht="18.75" x14ac:dyDescent="0.3">
      <c r="A6" s="9" t="s">
        <v>31</v>
      </c>
      <c r="B6" s="8"/>
      <c r="C6" s="8"/>
      <c r="D6" s="8"/>
      <c r="J6" s="13">
        <f>(J5*1000)</f>
        <v>4.5</v>
      </c>
      <c r="K6" s="37" t="s">
        <v>34</v>
      </c>
    </row>
    <row r="7" spans="1:11" x14ac:dyDescent="0.25">
      <c r="A7" s="9">
        <v>200</v>
      </c>
      <c r="B7" s="9">
        <v>18</v>
      </c>
      <c r="C7" s="9">
        <f>(32+(9*B7/5))</f>
        <v>64.400000000000006</v>
      </c>
      <c r="D7" s="35">
        <f>($J$5*A7+$J$3)</f>
        <v>0.89999999999999991</v>
      </c>
    </row>
    <row r="8" spans="1:11" x14ac:dyDescent="0.25">
      <c r="A8" s="9">
        <v>400</v>
      </c>
      <c r="B8" s="9">
        <v>25</v>
      </c>
      <c r="C8" s="9">
        <f t="shared" ref="C8:C17" si="0">(32+(9*B8/5))</f>
        <v>77</v>
      </c>
      <c r="D8" s="35">
        <f t="shared" ref="D8:D17" si="1">($J$5*A8+$J$3)</f>
        <v>1.7999999999999998</v>
      </c>
    </row>
    <row r="9" spans="1:11" x14ac:dyDescent="0.25">
      <c r="A9" s="9">
        <v>600</v>
      </c>
      <c r="B9" s="9">
        <v>40</v>
      </c>
      <c r="C9" s="9">
        <f t="shared" si="0"/>
        <v>104</v>
      </c>
      <c r="D9" s="35">
        <f t="shared" si="1"/>
        <v>2.6999999999999997</v>
      </c>
    </row>
    <row r="10" spans="1:11" x14ac:dyDescent="0.25">
      <c r="A10" s="9">
        <v>800</v>
      </c>
      <c r="B10" s="9">
        <v>43</v>
      </c>
      <c r="C10" s="9">
        <f t="shared" si="0"/>
        <v>109.4</v>
      </c>
      <c r="D10" s="35">
        <f t="shared" si="1"/>
        <v>3.5999999999999996</v>
      </c>
    </row>
    <row r="11" spans="1:11" x14ac:dyDescent="0.25">
      <c r="A11" s="9">
        <v>1000</v>
      </c>
      <c r="B11" s="9">
        <v>45</v>
      </c>
      <c r="C11" s="9">
        <f t="shared" si="0"/>
        <v>113</v>
      </c>
      <c r="D11" s="35">
        <f t="shared" si="1"/>
        <v>4.5</v>
      </c>
    </row>
    <row r="12" spans="1:11" x14ac:dyDescent="0.25">
      <c r="A12" s="9">
        <v>1200</v>
      </c>
      <c r="B12" s="9">
        <v>50</v>
      </c>
      <c r="C12" s="9">
        <f t="shared" si="0"/>
        <v>122</v>
      </c>
      <c r="D12" s="35">
        <f t="shared" si="1"/>
        <v>5.3999999999999995</v>
      </c>
    </row>
    <row r="13" spans="1:11" x14ac:dyDescent="0.25">
      <c r="A13" s="9">
        <v>1400</v>
      </c>
      <c r="B13" s="9">
        <v>55</v>
      </c>
      <c r="C13" s="9">
        <f t="shared" si="0"/>
        <v>131</v>
      </c>
      <c r="D13" s="35">
        <f t="shared" si="1"/>
        <v>6.3</v>
      </c>
    </row>
    <row r="14" spans="1:11" x14ac:dyDescent="0.25">
      <c r="A14" s="9">
        <v>1600</v>
      </c>
      <c r="B14" s="9">
        <v>60</v>
      </c>
      <c r="C14" s="9">
        <f t="shared" si="0"/>
        <v>140</v>
      </c>
      <c r="D14" s="35">
        <f t="shared" si="1"/>
        <v>7.1999999999999993</v>
      </c>
    </row>
    <row r="15" spans="1:11" x14ac:dyDescent="0.25">
      <c r="A15" s="9">
        <v>2000</v>
      </c>
      <c r="B15" s="9">
        <v>75</v>
      </c>
      <c r="C15" s="9">
        <f t="shared" si="0"/>
        <v>167</v>
      </c>
      <c r="D15" s="35">
        <f t="shared" si="1"/>
        <v>9</v>
      </c>
    </row>
    <row r="16" spans="1:11" x14ac:dyDescent="0.25">
      <c r="A16" s="9">
        <v>3000</v>
      </c>
      <c r="B16" s="9">
        <v>110</v>
      </c>
      <c r="C16" s="9">
        <f t="shared" si="0"/>
        <v>230</v>
      </c>
      <c r="D16" s="35">
        <f t="shared" si="1"/>
        <v>13.499999999999998</v>
      </c>
    </row>
    <row r="17" spans="1:4" x14ac:dyDescent="0.25">
      <c r="A17" s="9">
        <v>3500</v>
      </c>
      <c r="B17" s="9">
        <v>120</v>
      </c>
      <c r="C17" s="9">
        <f t="shared" si="0"/>
        <v>248</v>
      </c>
      <c r="D17" s="35">
        <f t="shared" si="1"/>
        <v>15.749999999999998</v>
      </c>
    </row>
    <row r="18" spans="1:4" s="4" customFormat="1" x14ac:dyDescent="0.25">
      <c r="A18" s="6"/>
      <c r="B18" s="6"/>
      <c r="C18" s="6"/>
      <c r="D18" s="7"/>
    </row>
    <row r="25" spans="1:4" x14ac:dyDescent="0.25">
      <c r="B25" s="1"/>
    </row>
    <row r="26" spans="1:4" x14ac:dyDescent="0.25">
      <c r="A26" s="2"/>
    </row>
    <row r="27" spans="1:4" x14ac:dyDescent="0.25">
      <c r="A27" s="3"/>
    </row>
  </sheetData>
  <mergeCells count="2">
    <mergeCell ref="A2:C2"/>
    <mergeCell ref="B4:C4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croll Bar 1">
              <controlPr defaultSize="0" autoPict="0">
                <anchor moveWithCells="1">
                  <from>
                    <xdr:col>7</xdr:col>
                    <xdr:colOff>19050</xdr:colOff>
                    <xdr:row>2</xdr:row>
                    <xdr:rowOff>0</xdr:rowOff>
                  </from>
                  <to>
                    <xdr:col>9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Scroll Bar 2">
              <controlPr defaultSize="0" autoPict="0">
                <anchor moveWithCells="1">
                  <from>
                    <xdr:col>7</xdr:col>
                    <xdr:colOff>0</xdr:colOff>
                    <xdr:row>3</xdr:row>
                    <xdr:rowOff>171450</xdr:rowOff>
                  </from>
                  <to>
                    <xdr:col>8</xdr:col>
                    <xdr:colOff>600075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Introduction</vt:lpstr>
      <vt:lpstr>Homestake</vt:lpstr>
      <vt:lpstr>Empire Star </vt:lpstr>
      <vt:lpstr>Hunt Well </vt:lpstr>
      <vt:lpstr>New Zealand</vt:lpstr>
      <vt:lpstr>Alberta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Odenwald, Sten F. (GSFC-672.0)[ADNET SYSTEMS INC]</dc:creator>
  <cp:lastModifiedBy>Odenwald, Sten F. (GSFC-672.0)[ADNET SYSTEMS INC]</cp:lastModifiedBy>
  <dcterms:created xsi:type="dcterms:W3CDTF">2014-10-01T18:04:21Z</dcterms:created>
  <dcterms:modified xsi:type="dcterms:W3CDTF">2015-02-03T14:18:01Z</dcterms:modified>
</cp:coreProperties>
</file>