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19440" windowHeight="7485"/>
  </bookViews>
  <sheets>
    <sheet name="Introduction" sheetId="1" r:id="rId1"/>
    <sheet name="MarsMass" sheetId="6" r:id="rId2"/>
    <sheet name="Interior" sheetId="7" r:id="rId3"/>
    <sheet name="MomentInertia" sheetId="5" r:id="rId4"/>
  </sheets>
  <calcPr calcId="145621"/>
</workbook>
</file>

<file path=xl/calcChain.xml><?xml version="1.0" encoding="utf-8"?>
<calcChain xmlns="http://schemas.openxmlformats.org/spreadsheetml/2006/main">
  <c r="K30" i="5" l="1"/>
  <c r="N21" i="7" l="1"/>
  <c r="K21" i="7" s="1"/>
  <c r="H21" i="7" s="1"/>
  <c r="O20" i="5"/>
  <c r="L20" i="5" s="1"/>
  <c r="I20" i="5" s="1"/>
  <c r="E58" i="5" s="1"/>
  <c r="D108" i="7"/>
  <c r="C12" i="7"/>
  <c r="D11" i="7"/>
  <c r="E59" i="7" l="1"/>
  <c r="F59" i="7" s="1"/>
  <c r="E15" i="7"/>
  <c r="F15" i="7" s="1"/>
  <c r="E54" i="7"/>
  <c r="F54" i="7" s="1"/>
  <c r="E56" i="7"/>
  <c r="F56" i="7" s="1"/>
  <c r="E61" i="7"/>
  <c r="F61" i="7" s="1"/>
  <c r="E57" i="7"/>
  <c r="F57" i="7" s="1"/>
  <c r="E58" i="7"/>
  <c r="F58" i="7" s="1"/>
  <c r="E53" i="7"/>
  <c r="F53" i="7" s="1"/>
  <c r="E62" i="7"/>
  <c r="F62" i="7" s="1"/>
  <c r="E55" i="7"/>
  <c r="F55" i="7" s="1"/>
  <c r="E60" i="7"/>
  <c r="F60" i="7" s="1"/>
  <c r="E110" i="7"/>
  <c r="F110" i="7" s="1"/>
  <c r="E54" i="5"/>
  <c r="E53" i="5"/>
  <c r="E56" i="5"/>
  <c r="E49" i="5"/>
  <c r="E57" i="5"/>
  <c r="E48" i="5"/>
  <c r="E50" i="5"/>
  <c r="E51" i="5"/>
  <c r="E52" i="5"/>
  <c r="E55" i="5"/>
  <c r="E112" i="7"/>
  <c r="F112" i="7" s="1"/>
  <c r="E113" i="7"/>
  <c r="F113" i="7" s="1"/>
  <c r="E111" i="7"/>
  <c r="F111" i="7" s="1"/>
  <c r="E109" i="7"/>
  <c r="F109" i="7" s="1"/>
  <c r="E50" i="7"/>
  <c r="F50" i="7" s="1"/>
  <c r="E22" i="7"/>
  <c r="F22" i="7" s="1"/>
  <c r="E46" i="7"/>
  <c r="F46" i="7" s="1"/>
  <c r="E19" i="7"/>
  <c r="F19" i="7" s="1"/>
  <c r="E45" i="7"/>
  <c r="F45" i="7" s="1"/>
  <c r="E38" i="7"/>
  <c r="F38" i="7" s="1"/>
  <c r="E11" i="7"/>
  <c r="F11" i="7" s="1"/>
  <c r="E30" i="7"/>
  <c r="F30" i="7" s="1"/>
  <c r="E14" i="7"/>
  <c r="F14" i="7" s="1"/>
  <c r="E43" i="7"/>
  <c r="F43" i="7" s="1"/>
  <c r="E35" i="7"/>
  <c r="F35" i="7" s="1"/>
  <c r="E51" i="7"/>
  <c r="F51" i="7" s="1"/>
  <c r="E27" i="7"/>
  <c r="F27" i="7" s="1"/>
  <c r="E37" i="7"/>
  <c r="F37" i="7" s="1"/>
  <c r="E29" i="7"/>
  <c r="F29" i="7" s="1"/>
  <c r="E21" i="7"/>
  <c r="F21" i="7" s="1"/>
  <c r="E13" i="7"/>
  <c r="F13" i="7" s="1"/>
  <c r="E52" i="7"/>
  <c r="F52" i="7" s="1"/>
  <c r="E44" i="7"/>
  <c r="F44" i="7" s="1"/>
  <c r="E36" i="7"/>
  <c r="F36" i="7" s="1"/>
  <c r="E28" i="7"/>
  <c r="F28" i="7" s="1"/>
  <c r="E20" i="7"/>
  <c r="F20" i="7" s="1"/>
  <c r="E12" i="7"/>
  <c r="F12" i="7" s="1"/>
  <c r="E49" i="7"/>
  <c r="F49" i="7" s="1"/>
  <c r="E41" i="7"/>
  <c r="F41" i="7" s="1"/>
  <c r="E33" i="7"/>
  <c r="F33" i="7" s="1"/>
  <c r="E25" i="7"/>
  <c r="F25" i="7" s="1"/>
  <c r="E17" i="7"/>
  <c r="F17" i="7" s="1"/>
  <c r="E42" i="7"/>
  <c r="F42" i="7" s="1"/>
  <c r="E26" i="7"/>
  <c r="F26" i="7" s="1"/>
  <c r="E48" i="7"/>
  <c r="F48" i="7" s="1"/>
  <c r="E40" i="7"/>
  <c r="F40" i="7" s="1"/>
  <c r="E32" i="7"/>
  <c r="F32" i="7" s="1"/>
  <c r="E24" i="7"/>
  <c r="F24" i="7" s="1"/>
  <c r="E16" i="7"/>
  <c r="F16" i="7" s="1"/>
  <c r="E34" i="7"/>
  <c r="F34" i="7" s="1"/>
  <c r="E18" i="7"/>
  <c r="F18" i="7" s="1"/>
  <c r="E47" i="7"/>
  <c r="F47" i="7" s="1"/>
  <c r="E39" i="7"/>
  <c r="F39" i="7" s="1"/>
  <c r="E31" i="7"/>
  <c r="F31" i="7" s="1"/>
  <c r="E23" i="7"/>
  <c r="F23" i="7" s="1"/>
  <c r="E96" i="7"/>
  <c r="F96" i="7" s="1"/>
  <c r="E64" i="7"/>
  <c r="F64" i="7" s="1"/>
  <c r="E89" i="7"/>
  <c r="F89" i="7" s="1"/>
  <c r="E81" i="7"/>
  <c r="F81" i="7" s="1"/>
  <c r="E105" i="7"/>
  <c r="F105" i="7" s="1"/>
  <c r="E73" i="7"/>
  <c r="F73" i="7" s="1"/>
  <c r="E80" i="7"/>
  <c r="F80" i="7" s="1"/>
  <c r="E104" i="7"/>
  <c r="F104" i="7" s="1"/>
  <c r="E72" i="7"/>
  <c r="F72" i="7" s="1"/>
  <c r="E88" i="7"/>
  <c r="F88" i="7" s="1"/>
  <c r="E97" i="7"/>
  <c r="F97" i="7" s="1"/>
  <c r="E65" i="7"/>
  <c r="F65" i="7" s="1"/>
  <c r="E103" i="7"/>
  <c r="F103" i="7" s="1"/>
  <c r="E95" i="7"/>
  <c r="F95" i="7" s="1"/>
  <c r="E87" i="7"/>
  <c r="F87" i="7" s="1"/>
  <c r="E79" i="7"/>
  <c r="F79" i="7" s="1"/>
  <c r="E71" i="7"/>
  <c r="F71" i="7" s="1"/>
  <c r="E102" i="7"/>
  <c r="F102" i="7" s="1"/>
  <c r="E94" i="7"/>
  <c r="F94" i="7" s="1"/>
  <c r="E86" i="7"/>
  <c r="F86" i="7" s="1"/>
  <c r="E78" i="7"/>
  <c r="F78" i="7" s="1"/>
  <c r="E70" i="7"/>
  <c r="F70" i="7" s="1"/>
  <c r="E101" i="7"/>
  <c r="F101" i="7" s="1"/>
  <c r="E85" i="7"/>
  <c r="F85" i="7" s="1"/>
  <c r="E69" i="7"/>
  <c r="F69" i="7" s="1"/>
  <c r="E108" i="7"/>
  <c r="E100" i="7"/>
  <c r="F100" i="7" s="1"/>
  <c r="E92" i="7"/>
  <c r="F92" i="7" s="1"/>
  <c r="E84" i="7"/>
  <c r="F84" i="7" s="1"/>
  <c r="E76" i="7"/>
  <c r="F76" i="7" s="1"/>
  <c r="E68" i="7"/>
  <c r="F68" i="7" s="1"/>
  <c r="E93" i="7"/>
  <c r="F93" i="7" s="1"/>
  <c r="E77" i="7"/>
  <c r="F77" i="7" s="1"/>
  <c r="E107" i="7"/>
  <c r="F107" i="7" s="1"/>
  <c r="E99" i="7"/>
  <c r="F99" i="7" s="1"/>
  <c r="E91" i="7"/>
  <c r="F91" i="7" s="1"/>
  <c r="E83" i="7"/>
  <c r="F83" i="7" s="1"/>
  <c r="E75" i="7"/>
  <c r="F75" i="7" s="1"/>
  <c r="E67" i="7"/>
  <c r="F67" i="7" s="1"/>
  <c r="E106" i="7"/>
  <c r="F106" i="7" s="1"/>
  <c r="E98" i="7"/>
  <c r="F98" i="7" s="1"/>
  <c r="E90" i="7"/>
  <c r="F90" i="7" s="1"/>
  <c r="E82" i="7"/>
  <c r="F82" i="7" s="1"/>
  <c r="E74" i="7"/>
  <c r="F74" i="7" s="1"/>
  <c r="E66" i="7"/>
  <c r="F66" i="7" s="1"/>
  <c r="C13" i="7"/>
  <c r="D12" i="7"/>
  <c r="D13" i="7" l="1"/>
  <c r="C14" i="7"/>
  <c r="J5" i="6"/>
  <c r="C15" i="7" l="1"/>
  <c r="D14" i="7"/>
  <c r="D24" i="6"/>
  <c r="J8" i="6"/>
  <c r="J11" i="6"/>
  <c r="I29" i="6" s="1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8" i="6"/>
  <c r="I30" i="6" l="1"/>
  <c r="D15" i="7"/>
  <c r="C16" i="7"/>
  <c r="E12" i="6"/>
  <c r="E16" i="6"/>
  <c r="E20" i="6"/>
  <c r="E24" i="6"/>
  <c r="E9" i="6"/>
  <c r="E13" i="6"/>
  <c r="E17" i="6"/>
  <c r="E21" i="6"/>
  <c r="E8" i="6"/>
  <c r="E10" i="6"/>
  <c r="E14" i="6"/>
  <c r="E18" i="6"/>
  <c r="E22" i="6"/>
  <c r="E11" i="6"/>
  <c r="E15" i="6"/>
  <c r="E19" i="6"/>
  <c r="E23" i="6"/>
  <c r="E10" i="5"/>
  <c r="D103" i="5"/>
  <c r="C17" i="7" l="1"/>
  <c r="D16" i="7"/>
  <c r="E33" i="5"/>
  <c r="E37" i="5"/>
  <c r="E17" i="5"/>
  <c r="E45" i="5"/>
  <c r="E13" i="5"/>
  <c r="E41" i="5"/>
  <c r="E29" i="5"/>
  <c r="E9" i="5"/>
  <c r="E7" i="5"/>
  <c r="E40" i="5"/>
  <c r="E25" i="5"/>
  <c r="E44" i="5"/>
  <c r="E36" i="5"/>
  <c r="E21" i="5"/>
  <c r="E32" i="5"/>
  <c r="E28" i="5"/>
  <c r="E24" i="5"/>
  <c r="E20" i="5"/>
  <c r="E16" i="5"/>
  <c r="E12" i="5"/>
  <c r="E8" i="5"/>
  <c r="E47" i="5"/>
  <c r="E43" i="5"/>
  <c r="E39" i="5"/>
  <c r="E35" i="5"/>
  <c r="E31" i="5"/>
  <c r="E27" i="5"/>
  <c r="E23" i="5"/>
  <c r="E19" i="5"/>
  <c r="E15" i="5"/>
  <c r="E11" i="5"/>
  <c r="E46" i="5"/>
  <c r="E42" i="5"/>
  <c r="E38" i="5"/>
  <c r="E34" i="5"/>
  <c r="E30" i="5"/>
  <c r="E26" i="5"/>
  <c r="E22" i="5"/>
  <c r="E18" i="5"/>
  <c r="E14" i="5"/>
  <c r="E98" i="5"/>
  <c r="E90" i="5"/>
  <c r="E82" i="5"/>
  <c r="E74" i="5"/>
  <c r="E66" i="5"/>
  <c r="E103" i="5"/>
  <c r="E95" i="5"/>
  <c r="E87" i="5"/>
  <c r="E79" i="5"/>
  <c r="E71" i="5"/>
  <c r="E63" i="5"/>
  <c r="E102" i="5"/>
  <c r="E94" i="5"/>
  <c r="E86" i="5"/>
  <c r="E78" i="5"/>
  <c r="E70" i="5"/>
  <c r="E62" i="5"/>
  <c r="E99" i="5"/>
  <c r="E91" i="5"/>
  <c r="E83" i="5"/>
  <c r="E75" i="5"/>
  <c r="E67" i="5"/>
  <c r="E59" i="5"/>
  <c r="E101" i="5"/>
  <c r="E97" i="5"/>
  <c r="E93" i="5"/>
  <c r="E89" i="5"/>
  <c r="E85" i="5"/>
  <c r="E81" i="5"/>
  <c r="E77" i="5"/>
  <c r="E73" i="5"/>
  <c r="E69" i="5"/>
  <c r="E65" i="5"/>
  <c r="E61" i="5"/>
  <c r="E100" i="5"/>
  <c r="E96" i="5"/>
  <c r="E92" i="5"/>
  <c r="E88" i="5"/>
  <c r="E84" i="5"/>
  <c r="E80" i="5"/>
  <c r="E76" i="5"/>
  <c r="E72" i="5"/>
  <c r="E68" i="5"/>
  <c r="E64" i="5"/>
  <c r="E60" i="5"/>
  <c r="K33" i="5"/>
  <c r="D7" i="5"/>
  <c r="C8" i="5"/>
  <c r="D8" i="5" s="1"/>
  <c r="G8" i="5" l="1"/>
  <c r="F8" i="5"/>
  <c r="G7" i="5"/>
  <c r="F7" i="5"/>
  <c r="C9" i="5"/>
  <c r="D9" i="5" s="1"/>
  <c r="C18" i="7"/>
  <c r="D17" i="7"/>
  <c r="C10" i="5"/>
  <c r="F9" i="5" l="1"/>
  <c r="G9" i="5"/>
  <c r="D18" i="7"/>
  <c r="C19" i="7"/>
  <c r="C11" i="5"/>
  <c r="D10" i="5"/>
  <c r="G10" i="5" l="1"/>
  <c r="F10" i="5"/>
  <c r="C20" i="7"/>
  <c r="D19" i="7"/>
  <c r="C12" i="5"/>
  <c r="D11" i="5"/>
  <c r="F11" i="5" l="1"/>
  <c r="G11" i="5"/>
  <c r="C21" i="7"/>
  <c r="D20" i="7"/>
  <c r="C13" i="5"/>
  <c r="D12" i="5"/>
  <c r="G12" i="5" l="1"/>
  <c r="F12" i="5"/>
  <c r="D21" i="7"/>
  <c r="C22" i="7"/>
  <c r="C14" i="5"/>
  <c r="D13" i="5"/>
  <c r="F13" i="5" l="1"/>
  <c r="G13" i="5"/>
  <c r="D22" i="7"/>
  <c r="C23" i="7"/>
  <c r="C15" i="5"/>
  <c r="D14" i="5"/>
  <c r="F14" i="5" l="1"/>
  <c r="G14" i="5"/>
  <c r="C24" i="7"/>
  <c r="D23" i="7"/>
  <c r="C16" i="5"/>
  <c r="D15" i="5"/>
  <c r="F15" i="5" l="1"/>
  <c r="G15" i="5"/>
  <c r="C25" i="7"/>
  <c r="D24" i="7"/>
  <c r="C17" i="5"/>
  <c r="D16" i="5"/>
  <c r="F16" i="5" l="1"/>
  <c r="G16" i="5"/>
  <c r="D25" i="7"/>
  <c r="C26" i="7"/>
  <c r="C18" i="5"/>
  <c r="D17" i="5"/>
  <c r="F17" i="5" l="1"/>
  <c r="G17" i="5"/>
  <c r="D26" i="7"/>
  <c r="C27" i="7"/>
  <c r="C19" i="5"/>
  <c r="D18" i="5"/>
  <c r="G18" i="5" l="1"/>
  <c r="F18" i="5"/>
  <c r="D27" i="7"/>
  <c r="C28" i="7"/>
  <c r="C20" i="5"/>
  <c r="D19" i="5"/>
  <c r="F19" i="5" l="1"/>
  <c r="G19" i="5"/>
  <c r="C29" i="7"/>
  <c r="D28" i="7"/>
  <c r="C21" i="5"/>
  <c r="D20" i="5"/>
  <c r="G20" i="5" l="1"/>
  <c r="F20" i="5"/>
  <c r="D29" i="7"/>
  <c r="C30" i="7"/>
  <c r="C22" i="5"/>
  <c r="D21" i="5"/>
  <c r="F21" i="5" l="1"/>
  <c r="G21" i="5"/>
  <c r="C31" i="7"/>
  <c r="D30" i="7"/>
  <c r="C23" i="5"/>
  <c r="D22" i="5"/>
  <c r="G22" i="5" l="1"/>
  <c r="F22" i="5"/>
  <c r="C32" i="7"/>
  <c r="D31" i="7"/>
  <c r="C24" i="5"/>
  <c r="D23" i="5"/>
  <c r="F23" i="5" l="1"/>
  <c r="G23" i="5"/>
  <c r="D32" i="7"/>
  <c r="C33" i="7"/>
  <c r="C25" i="5"/>
  <c r="D24" i="5"/>
  <c r="F24" i="5" l="1"/>
  <c r="G24" i="5"/>
  <c r="D33" i="7"/>
  <c r="C34" i="7"/>
  <c r="C26" i="5"/>
  <c r="D25" i="5"/>
  <c r="G25" i="5" l="1"/>
  <c r="F25" i="5"/>
  <c r="C35" i="7"/>
  <c r="D34" i="7"/>
  <c r="C27" i="5"/>
  <c r="D26" i="5"/>
  <c r="F26" i="5" l="1"/>
  <c r="G26" i="5"/>
  <c r="D35" i="7"/>
  <c r="C36" i="7"/>
  <c r="C28" i="5"/>
  <c r="D27" i="5"/>
  <c r="G27" i="5" l="1"/>
  <c r="F27" i="5"/>
  <c r="C37" i="7"/>
  <c r="D36" i="7"/>
  <c r="C29" i="5"/>
  <c r="D28" i="5"/>
  <c r="G28" i="5" l="1"/>
  <c r="F28" i="5"/>
  <c r="C38" i="7"/>
  <c r="D37" i="7"/>
  <c r="C30" i="5"/>
  <c r="D29" i="5"/>
  <c r="G29" i="5" l="1"/>
  <c r="F29" i="5"/>
  <c r="C39" i="7"/>
  <c r="D38" i="7"/>
  <c r="C31" i="5"/>
  <c r="D30" i="5"/>
  <c r="G30" i="5" l="1"/>
  <c r="F30" i="5"/>
  <c r="C40" i="7"/>
  <c r="D39" i="7"/>
  <c r="C32" i="5"/>
  <c r="D31" i="5"/>
  <c r="G31" i="5" l="1"/>
  <c r="F31" i="5"/>
  <c r="D40" i="7"/>
  <c r="C41" i="7"/>
  <c r="C33" i="5"/>
  <c r="D32" i="5"/>
  <c r="F32" i="5" l="1"/>
  <c r="G32" i="5"/>
  <c r="C42" i="7"/>
  <c r="D41" i="7"/>
  <c r="C34" i="5"/>
  <c r="D33" i="5"/>
  <c r="G33" i="5" l="1"/>
  <c r="F33" i="5"/>
  <c r="D42" i="7"/>
  <c r="C43" i="7"/>
  <c r="C35" i="5"/>
  <c r="D34" i="5"/>
  <c r="F34" i="5" l="1"/>
  <c r="G34" i="5"/>
  <c r="C44" i="7"/>
  <c r="D43" i="7"/>
  <c r="C36" i="5"/>
  <c r="D35" i="5"/>
  <c r="G35" i="5" l="1"/>
  <c r="F35" i="5"/>
  <c r="C45" i="7"/>
  <c r="D44" i="7"/>
  <c r="C37" i="5"/>
  <c r="D36" i="5"/>
  <c r="F36" i="5" l="1"/>
  <c r="G36" i="5"/>
  <c r="D45" i="7"/>
  <c r="C46" i="7"/>
  <c r="C38" i="5"/>
  <c r="D37" i="5"/>
  <c r="G37" i="5" l="1"/>
  <c r="F37" i="5"/>
  <c r="D46" i="7"/>
  <c r="C47" i="7"/>
  <c r="C39" i="5"/>
  <c r="D38" i="5"/>
  <c r="F38" i="5" l="1"/>
  <c r="G38" i="5"/>
  <c r="C48" i="7"/>
  <c r="D47" i="7"/>
  <c r="C40" i="5"/>
  <c r="D39" i="5"/>
  <c r="F39" i="5" l="1"/>
  <c r="G39" i="5"/>
  <c r="D48" i="7"/>
  <c r="C49" i="7"/>
  <c r="C41" i="5"/>
  <c r="D40" i="5"/>
  <c r="G40" i="5" l="1"/>
  <c r="F40" i="5"/>
  <c r="D49" i="7"/>
  <c r="C50" i="7"/>
  <c r="C42" i="5"/>
  <c r="D41" i="5"/>
  <c r="F41" i="5" l="1"/>
  <c r="G41" i="5"/>
  <c r="D50" i="7"/>
  <c r="C51" i="7"/>
  <c r="C43" i="5"/>
  <c r="D42" i="5"/>
  <c r="F42" i="5" l="1"/>
  <c r="G42" i="5"/>
  <c r="D51" i="7"/>
  <c r="C53" i="7"/>
  <c r="C52" i="7"/>
  <c r="C44" i="5"/>
  <c r="D43" i="5"/>
  <c r="G43" i="5" l="1"/>
  <c r="F43" i="5"/>
  <c r="D53" i="7"/>
  <c r="C54" i="7"/>
  <c r="C45" i="5"/>
  <c r="D44" i="5"/>
  <c r="F44" i="5" l="1"/>
  <c r="G44" i="5"/>
  <c r="C55" i="7"/>
  <c r="D54" i="7"/>
  <c r="C46" i="5"/>
  <c r="D45" i="5"/>
  <c r="G45" i="5" l="1"/>
  <c r="F45" i="5"/>
  <c r="C56" i="7"/>
  <c r="D55" i="7"/>
  <c r="C47" i="5"/>
  <c r="D46" i="5"/>
  <c r="G46" i="5" l="1"/>
  <c r="F46" i="5"/>
  <c r="D56" i="7"/>
  <c r="C57" i="7"/>
  <c r="C48" i="5"/>
  <c r="D47" i="5"/>
  <c r="G47" i="5" l="1"/>
  <c r="F47" i="5"/>
  <c r="C58" i="7"/>
  <c r="D57" i="7"/>
  <c r="C49" i="5"/>
  <c r="D48" i="5"/>
  <c r="F48" i="5" l="1"/>
  <c r="G48" i="5"/>
  <c r="C59" i="7"/>
  <c r="D58" i="7"/>
  <c r="C50" i="5"/>
  <c r="D49" i="5"/>
  <c r="F49" i="5" l="1"/>
  <c r="G49" i="5"/>
  <c r="D59" i="7"/>
  <c r="C60" i="7"/>
  <c r="C51" i="5"/>
  <c r="D50" i="5"/>
  <c r="F50" i="5" l="1"/>
  <c r="G50" i="5"/>
  <c r="D60" i="7"/>
  <c r="C61" i="7"/>
  <c r="C52" i="5"/>
  <c r="D51" i="5"/>
  <c r="F51" i="5" l="1"/>
  <c r="G51" i="5"/>
  <c r="C62" i="7"/>
  <c r="D61" i="7"/>
  <c r="C53" i="5"/>
  <c r="D52" i="5"/>
  <c r="G52" i="5" l="1"/>
  <c r="F52" i="5"/>
  <c r="D62" i="7"/>
  <c r="C64" i="7"/>
  <c r="C54" i="5"/>
  <c r="D53" i="5"/>
  <c r="G53" i="5" l="1"/>
  <c r="F53" i="5"/>
  <c r="C65" i="7"/>
  <c r="D64" i="7"/>
  <c r="C55" i="5"/>
  <c r="D54" i="5"/>
  <c r="F54" i="5" l="1"/>
  <c r="G54" i="5"/>
  <c r="D65" i="7"/>
  <c r="C66" i="7"/>
  <c r="C56" i="5"/>
  <c r="D55" i="5"/>
  <c r="F55" i="5" l="1"/>
  <c r="G55" i="5"/>
  <c r="D66" i="7"/>
  <c r="C67" i="7"/>
  <c r="C57" i="5"/>
  <c r="D56" i="5"/>
  <c r="F56" i="5" l="1"/>
  <c r="G56" i="5"/>
  <c r="C68" i="7"/>
  <c r="D67" i="7"/>
  <c r="C59" i="5"/>
  <c r="D57" i="5"/>
  <c r="G58" i="5" l="1"/>
  <c r="G57" i="5"/>
  <c r="F57" i="5"/>
  <c r="D68" i="7"/>
  <c r="C69" i="7"/>
  <c r="C60" i="5"/>
  <c r="D59" i="5"/>
  <c r="F59" i="5" s="1"/>
  <c r="G59" i="5" l="1"/>
  <c r="D69" i="7"/>
  <c r="C70" i="7"/>
  <c r="C61" i="5"/>
  <c r="D60" i="5"/>
  <c r="F60" i="5" l="1"/>
  <c r="G60" i="5"/>
  <c r="C71" i="7"/>
  <c r="D70" i="7"/>
  <c r="C62" i="5"/>
  <c r="D61" i="5"/>
  <c r="F61" i="5" l="1"/>
  <c r="G61" i="5"/>
  <c r="D71" i="7"/>
  <c r="C72" i="7"/>
  <c r="C63" i="5"/>
  <c r="D62" i="5"/>
  <c r="F62" i="5" l="1"/>
  <c r="G62" i="5"/>
  <c r="D72" i="7"/>
  <c r="C73" i="7"/>
  <c r="C64" i="5"/>
  <c r="D63" i="5"/>
  <c r="G63" i="5" l="1"/>
  <c r="F63" i="5"/>
  <c r="D73" i="7"/>
  <c r="C74" i="7"/>
  <c r="C65" i="5"/>
  <c r="D64" i="5"/>
  <c r="G64" i="5" l="1"/>
  <c r="F64" i="5"/>
  <c r="D74" i="7"/>
  <c r="C75" i="7"/>
  <c r="C66" i="5"/>
  <c r="D65" i="5"/>
  <c r="F65" i="5" l="1"/>
  <c r="G65" i="5"/>
  <c r="C76" i="7"/>
  <c r="D75" i="7"/>
  <c r="C67" i="5"/>
  <c r="D66" i="5"/>
  <c r="G66" i="5" l="1"/>
  <c r="F66" i="5"/>
  <c r="C77" i="7"/>
  <c r="D76" i="7"/>
  <c r="C68" i="5"/>
  <c r="D67" i="5"/>
  <c r="G67" i="5" l="1"/>
  <c r="F67" i="5"/>
  <c r="D77" i="7"/>
  <c r="C78" i="7"/>
  <c r="C69" i="5"/>
  <c r="D68" i="5"/>
  <c r="G68" i="5" l="1"/>
  <c r="F68" i="5"/>
  <c r="C79" i="7"/>
  <c r="D78" i="7"/>
  <c r="C70" i="5"/>
  <c r="D69" i="5"/>
  <c r="G69" i="5" l="1"/>
  <c r="F69" i="5"/>
  <c r="C80" i="7"/>
  <c r="D79" i="7"/>
  <c r="C71" i="5"/>
  <c r="D70" i="5"/>
  <c r="F70" i="5" l="1"/>
  <c r="G70" i="5"/>
  <c r="D80" i="7"/>
  <c r="C81" i="7"/>
  <c r="C72" i="5"/>
  <c r="D71" i="5"/>
  <c r="G71" i="5" l="1"/>
  <c r="F71" i="5"/>
  <c r="D81" i="7"/>
  <c r="C82" i="7"/>
  <c r="C73" i="5"/>
  <c r="D72" i="5"/>
  <c r="G72" i="5" l="1"/>
  <c r="F72" i="5"/>
  <c r="C83" i="7"/>
  <c r="D82" i="7"/>
  <c r="C74" i="5"/>
  <c r="D73" i="5"/>
  <c r="G73" i="5" l="1"/>
  <c r="F73" i="5"/>
  <c r="D83" i="7"/>
  <c r="C84" i="7"/>
  <c r="C75" i="5"/>
  <c r="D74" i="5"/>
  <c r="G74" i="5" l="1"/>
  <c r="F74" i="5"/>
  <c r="D84" i="7"/>
  <c r="C85" i="7"/>
  <c r="C76" i="5"/>
  <c r="D75" i="5"/>
  <c r="G75" i="5" l="1"/>
  <c r="F75" i="5"/>
  <c r="D85" i="7"/>
  <c r="C86" i="7"/>
  <c r="C77" i="5"/>
  <c r="D76" i="5"/>
  <c r="G76" i="5" l="1"/>
  <c r="F76" i="5"/>
  <c r="D86" i="7"/>
  <c r="C87" i="7"/>
  <c r="C78" i="5"/>
  <c r="D77" i="5"/>
  <c r="G77" i="5" l="1"/>
  <c r="F77" i="5"/>
  <c r="C88" i="7"/>
  <c r="D87" i="7"/>
  <c r="C79" i="5"/>
  <c r="D78" i="5"/>
  <c r="G78" i="5" l="1"/>
  <c r="F78" i="5"/>
  <c r="C89" i="7"/>
  <c r="D88" i="7"/>
  <c r="C80" i="5"/>
  <c r="D79" i="5"/>
  <c r="G79" i="5" l="1"/>
  <c r="F79" i="5"/>
  <c r="D89" i="7"/>
  <c r="C90" i="7"/>
  <c r="C81" i="5"/>
  <c r="D80" i="5"/>
  <c r="G80" i="5" l="1"/>
  <c r="F80" i="5"/>
  <c r="C91" i="7"/>
  <c r="D90" i="7"/>
  <c r="C82" i="5"/>
  <c r="D81" i="5"/>
  <c r="F81" i="5" l="1"/>
  <c r="G81" i="5"/>
  <c r="D91" i="7"/>
  <c r="C92" i="7"/>
  <c r="C83" i="5"/>
  <c r="D82" i="5"/>
  <c r="F82" i="5" l="1"/>
  <c r="G82" i="5"/>
  <c r="D92" i="7"/>
  <c r="C93" i="7"/>
  <c r="C84" i="5"/>
  <c r="D83" i="5"/>
  <c r="G83" i="5" l="1"/>
  <c r="F83" i="5"/>
  <c r="D93" i="7"/>
  <c r="C94" i="7"/>
  <c r="C85" i="5"/>
  <c r="D84" i="5"/>
  <c r="F84" i="5" l="1"/>
  <c r="G84" i="5"/>
  <c r="C95" i="7"/>
  <c r="D94" i="7"/>
  <c r="C86" i="5"/>
  <c r="D85" i="5"/>
  <c r="G85" i="5" l="1"/>
  <c r="F85" i="5"/>
  <c r="D95" i="7"/>
  <c r="C96" i="7"/>
  <c r="C87" i="5"/>
  <c r="D86" i="5"/>
  <c r="G86" i="5" l="1"/>
  <c r="F86" i="5"/>
  <c r="C97" i="7"/>
  <c r="D96" i="7"/>
  <c r="C88" i="5"/>
  <c r="D87" i="5"/>
  <c r="G87" i="5" l="1"/>
  <c r="F87" i="5"/>
  <c r="D97" i="7"/>
  <c r="C98" i="7"/>
  <c r="C89" i="5"/>
  <c r="D88" i="5"/>
  <c r="F88" i="5" l="1"/>
  <c r="G88" i="5"/>
  <c r="D98" i="7"/>
  <c r="C99" i="7"/>
  <c r="C90" i="5"/>
  <c r="D89" i="5"/>
  <c r="F89" i="5" l="1"/>
  <c r="G89" i="5"/>
  <c r="C100" i="7"/>
  <c r="D99" i="7"/>
  <c r="C91" i="5"/>
  <c r="D90" i="5"/>
  <c r="F90" i="5" l="1"/>
  <c r="G90" i="5"/>
  <c r="C101" i="7"/>
  <c r="D100" i="7"/>
  <c r="C92" i="5"/>
  <c r="D91" i="5"/>
  <c r="G91" i="5" l="1"/>
  <c r="F91" i="5"/>
  <c r="D101" i="7"/>
  <c r="C102" i="7"/>
  <c r="C93" i="5"/>
  <c r="D92" i="5"/>
  <c r="G92" i="5" l="1"/>
  <c r="F92" i="5"/>
  <c r="D102" i="7"/>
  <c r="C103" i="7"/>
  <c r="C94" i="5"/>
  <c r="D93" i="5"/>
  <c r="G93" i="5" l="1"/>
  <c r="F93" i="5"/>
  <c r="C104" i="7"/>
  <c r="D103" i="7"/>
  <c r="C95" i="5"/>
  <c r="D94" i="5"/>
  <c r="F94" i="5" l="1"/>
  <c r="G94" i="5"/>
  <c r="C105" i="7"/>
  <c r="D104" i="7"/>
  <c r="C96" i="5"/>
  <c r="D95" i="5"/>
  <c r="F95" i="5" l="1"/>
  <c r="G95" i="5"/>
  <c r="D105" i="7"/>
  <c r="C106" i="7"/>
  <c r="C97" i="5"/>
  <c r="D96" i="5"/>
  <c r="G96" i="5" l="1"/>
  <c r="F96" i="5"/>
  <c r="C107" i="7"/>
  <c r="D106" i="7"/>
  <c r="C98" i="5"/>
  <c r="D97" i="5"/>
  <c r="G97" i="5" l="1"/>
  <c r="F97" i="5"/>
  <c r="D107" i="7"/>
  <c r="C109" i="7"/>
  <c r="C99" i="5"/>
  <c r="D98" i="5"/>
  <c r="F98" i="5" l="1"/>
  <c r="G98" i="5"/>
  <c r="C110" i="7"/>
  <c r="D109" i="7"/>
  <c r="C100" i="5"/>
  <c r="D99" i="5"/>
  <c r="F99" i="5" l="1"/>
  <c r="G99" i="5"/>
  <c r="C111" i="7"/>
  <c r="D110" i="7"/>
  <c r="C101" i="5"/>
  <c r="D100" i="5"/>
  <c r="G100" i="5" l="1"/>
  <c r="F100" i="5"/>
  <c r="D111" i="7"/>
  <c r="C112" i="7"/>
  <c r="C102" i="5"/>
  <c r="D101" i="5"/>
  <c r="G101" i="5" l="1"/>
  <c r="F101" i="5"/>
  <c r="C113" i="7"/>
  <c r="D113" i="7" s="1"/>
  <c r="D112" i="7"/>
  <c r="C104" i="5"/>
  <c r="D102" i="5"/>
  <c r="G102" i="5" l="1"/>
  <c r="F102" i="5"/>
  <c r="F103" i="5"/>
  <c r="G103" i="5"/>
  <c r="F114" i="7"/>
  <c r="M24" i="7"/>
  <c r="C105" i="5"/>
  <c r="D104" i="5"/>
  <c r="C106" i="5" l="1"/>
  <c r="D105" i="5"/>
  <c r="M27" i="7" l="1"/>
  <c r="C107" i="5"/>
  <c r="D106" i="5"/>
  <c r="C108" i="5" l="1"/>
  <c r="D108" i="5" s="1"/>
  <c r="D107" i="5"/>
  <c r="E105" i="5"/>
  <c r="G105" i="5" s="1"/>
  <c r="E108" i="5"/>
  <c r="G108" i="5" s="1"/>
  <c r="E106" i="5"/>
  <c r="G106" i="5" s="1"/>
  <c r="E107" i="5"/>
  <c r="G107" i="5" s="1"/>
  <c r="E104" i="5"/>
  <c r="G104" i="5" l="1"/>
  <c r="F104" i="5"/>
  <c r="F108" i="5"/>
  <c r="F107" i="5"/>
  <c r="F105" i="5"/>
  <c r="F106" i="5"/>
  <c r="K32" i="5" l="1"/>
  <c r="K25" i="5"/>
  <c r="H64" i="5" l="1"/>
  <c r="K29" i="5"/>
  <c r="H23" i="5"/>
  <c r="H31" i="5"/>
  <c r="H39" i="5"/>
  <c r="H65" i="5"/>
  <c r="H60" i="5"/>
  <c r="H27" i="5"/>
  <c r="H51" i="5"/>
  <c r="H62" i="5"/>
  <c r="H78" i="5"/>
  <c r="H49" i="5"/>
  <c r="H40" i="5"/>
  <c r="H108" i="5"/>
  <c r="H34" i="5"/>
  <c r="H90" i="5"/>
  <c r="H21" i="5"/>
  <c r="H102" i="5"/>
  <c r="H9" i="5"/>
  <c r="H80" i="5"/>
  <c r="H17" i="5"/>
  <c r="H56" i="5"/>
  <c r="H74" i="5"/>
  <c r="H24" i="5"/>
  <c r="H18" i="5"/>
  <c r="H89" i="5"/>
  <c r="H29" i="5"/>
  <c r="H10" i="5"/>
  <c r="H20" i="5"/>
  <c r="H83" i="5"/>
  <c r="H47" i="5"/>
  <c r="H61" i="5"/>
  <c r="H53" i="5"/>
  <c r="H50" i="5"/>
  <c r="H57" i="5"/>
  <c r="H93" i="5"/>
  <c r="H13" i="5"/>
  <c r="H77" i="5"/>
  <c r="H95" i="5"/>
  <c r="H54" i="5"/>
  <c r="H22" i="5"/>
  <c r="H36" i="5"/>
  <c r="H46" i="5"/>
  <c r="H42" i="5"/>
  <c r="H67" i="5"/>
  <c r="H75" i="5"/>
  <c r="H44" i="5"/>
  <c r="H7" i="5"/>
  <c r="H99" i="5"/>
  <c r="H15" i="5"/>
  <c r="H59" i="5"/>
  <c r="H98" i="5"/>
  <c r="H11" i="5"/>
  <c r="H52" i="5"/>
  <c r="H63" i="5"/>
  <c r="H12" i="5"/>
  <c r="H101" i="5"/>
  <c r="H94" i="5"/>
  <c r="H82" i="5"/>
  <c r="H100" i="5"/>
  <c r="H86" i="5"/>
  <c r="H79" i="5"/>
  <c r="H35" i="5"/>
  <c r="H107" i="5"/>
  <c r="H84" i="5"/>
  <c r="H38" i="5"/>
  <c r="H45" i="5"/>
  <c r="H91" i="5"/>
  <c r="H73" i="5"/>
  <c r="H19" i="5"/>
  <c r="H28" i="5"/>
  <c r="H32" i="5"/>
  <c r="H69" i="5"/>
  <c r="H85" i="5"/>
  <c r="H87" i="5"/>
  <c r="H70" i="5"/>
  <c r="H88" i="5"/>
  <c r="H41" i="5"/>
  <c r="H92" i="5"/>
  <c r="H71" i="5"/>
  <c r="H96" i="5"/>
  <c r="H48" i="5"/>
  <c r="H16" i="5"/>
  <c r="H66" i="5"/>
  <c r="H37" i="5"/>
  <c r="H14" i="5"/>
  <c r="H97" i="5"/>
  <c r="H30" i="5"/>
  <c r="H25" i="5"/>
  <c r="H55" i="5"/>
  <c r="H72" i="5"/>
  <c r="H26" i="5"/>
  <c r="H76" i="5"/>
  <c r="H8" i="5"/>
  <c r="H43" i="5"/>
  <c r="H68" i="5"/>
  <c r="H33" i="5"/>
  <c r="H81" i="5"/>
  <c r="H104" i="5"/>
  <c r="H106" i="5"/>
  <c r="H105" i="5"/>
</calcChain>
</file>

<file path=xl/sharedStrings.xml><?xml version="1.0" encoding="utf-8"?>
<sst xmlns="http://schemas.openxmlformats.org/spreadsheetml/2006/main" count="314" uniqueCount="76">
  <si>
    <t>km</t>
  </si>
  <si>
    <t>distance</t>
  </si>
  <si>
    <t>Time</t>
  </si>
  <si>
    <t>Amplitude</t>
  </si>
  <si>
    <t>Radius</t>
  </si>
  <si>
    <t>%</t>
  </si>
  <si>
    <t>radius</t>
  </si>
  <si>
    <t>Planet</t>
  </si>
  <si>
    <t>km/m3</t>
  </si>
  <si>
    <t>kg</t>
  </si>
  <si>
    <t>kg/m3</t>
  </si>
  <si>
    <t>kgm2</t>
  </si>
  <si>
    <t>Core</t>
  </si>
  <si>
    <t>Mantle</t>
  </si>
  <si>
    <t>Crust</t>
  </si>
  <si>
    <t>Total Mass</t>
  </si>
  <si>
    <t>(actual)</t>
  </si>
  <si>
    <t>Average Density</t>
  </si>
  <si>
    <t>Moment of Inertia</t>
  </si>
  <si>
    <t>(minutes)</t>
  </si>
  <si>
    <t>(km)</t>
  </si>
  <si>
    <t>minutes</t>
  </si>
  <si>
    <t>Kilometers</t>
  </si>
  <si>
    <t>Center</t>
  </si>
  <si>
    <t>Mars Mass</t>
  </si>
  <si>
    <t>kilometers</t>
  </si>
  <si>
    <t>Kg</t>
  </si>
  <si>
    <t>Core Density (kg/m3)</t>
  </si>
  <si>
    <t>Mantle Density (kg/m3)</t>
  </si>
  <si>
    <t>Crust Density (kg/m3)</t>
  </si>
  <si>
    <t>Basic Properties of Mars as a Planetary Body</t>
  </si>
  <si>
    <t>Select the Basic Orbit Properties</t>
  </si>
  <si>
    <t>Orbit of Phobos Data</t>
  </si>
  <si>
    <t>Your</t>
  </si>
  <si>
    <t>Model</t>
  </si>
  <si>
    <t>Derived</t>
  </si>
  <si>
    <t>Orbit Period</t>
  </si>
  <si>
    <t>Surface</t>
  </si>
  <si>
    <t>(kg)</t>
  </si>
  <si>
    <t>Density</t>
  </si>
  <si>
    <t>Mass</t>
  </si>
  <si>
    <t>Mars=</t>
  </si>
  <si>
    <t>3370</t>
  </si>
  <si>
    <t>Location</t>
  </si>
  <si>
    <t xml:space="preserve">    Core (kg/m3)</t>
  </si>
  <si>
    <t xml:space="preserve">  Mantle  (kg/m3)</t>
  </si>
  <si>
    <t xml:space="preserve">   Crust  (kg/m3)</t>
  </si>
  <si>
    <t>Abell 39 planetary nebula (Credit:WIYN/NOAO/NSF)</t>
  </si>
  <si>
    <t>Moment</t>
  </si>
  <si>
    <t>of Inertia</t>
  </si>
  <si>
    <t>(kg m2)</t>
  </si>
  <si>
    <t>Properties of the Interior Mass Shells</t>
  </si>
  <si>
    <t>Shell</t>
  </si>
  <si>
    <t>Constant</t>
  </si>
  <si>
    <t>(Actual)</t>
  </si>
  <si>
    <t>Your Model</t>
  </si>
  <si>
    <t>Mars is actually a very simple body. It is round, it spins, and it has mass. Although we can't visit</t>
  </si>
  <si>
    <t>In this lab, you will create a model of the interior of Mars by knowing three basic things about</t>
  </si>
  <si>
    <t xml:space="preserve">its bulk properties. </t>
  </si>
  <si>
    <t>Mass:</t>
  </si>
  <si>
    <t>A satellite or moon orbiting a planet can be used to determine the mass of the planet because</t>
  </si>
  <si>
    <t>of the gravitational force it produces to keep the satellite in orbit at a specific distance.</t>
  </si>
  <si>
    <t>In this module, you will use data from the orbit of the moon Phobos to fit the data for the</t>
  </si>
  <si>
    <t>implied mass of Mars.</t>
  </si>
  <si>
    <t>Interior:</t>
  </si>
  <si>
    <t>In this lab, given the radius of  Mars and its total mass, you will work with a 3-component</t>
  </si>
  <si>
    <t>model for the interior of the planet consisting of an outer crust, a mantle and a core region.</t>
  </si>
  <si>
    <t>By adjusting the density of the material in each of these zones, you will create a model</t>
  </si>
  <si>
    <t>that is consistent with the measured mass of the planet.</t>
  </si>
  <si>
    <t>Moment of Inertia:</t>
  </si>
  <si>
    <t>the material inside the planet is distributed. This feature is called the moment of inertia. In this lab,</t>
  </si>
  <si>
    <t>you will adjust the model for the density of rock in the crust, mantle and core, so that it gives the</t>
  </si>
  <si>
    <t>measured moment of inertia for Mars.</t>
  </si>
  <si>
    <t>the interior of Mars, or any other planet for that matter, there are ways that we can explore</t>
  </si>
  <si>
    <t>a planet's interior just by knowing a few basic things about it as a planet.</t>
  </si>
  <si>
    <t>The way that a planet rotates when it is acted upon by a force, provides a big clue to how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</si>
</sst>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.0E+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sz val="28"/>
      <color rgb="FFFFFF0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4"/>
      <color rgb="FFFFFF00"/>
      <name val="Calibri"/>
      <family val="2"/>
      <scheme val="minor"/>
    </font>
    <font>
      <sz val="26"/>
      <color rgb="FFFFFF0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sz val="18"/>
      <color rgb="FF00B0F0"/>
      <name val="Calibri"/>
      <family val="2"/>
      <scheme val="minor"/>
    </font>
    <font>
      <b/>
      <sz val="16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22"/>
      <color rgb="FFFFFF00"/>
      <name val="Arial"/>
      <family val="2"/>
    </font>
    <font>
      <b/>
      <sz val="22"/>
      <color rgb="FFFFFF0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18"/>
      <color rgb="FFFFFF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rgb="FFFFFF00"/>
      <name val="Calibri"/>
      <family val="2"/>
      <scheme val="minor"/>
    </font>
    <font>
      <sz val="11"/>
      <color rgb="FF996633"/>
      <name val="Calibri"/>
      <family val="2"/>
      <scheme val="minor"/>
    </font>
    <font>
      <sz val="11"/>
      <color theme="1" tint="0.1499984740745262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6">
    <xf numFmtId="0" fontId="0" fillId="0" borderId="0" xfId="0"/>
    <xf numFmtId="11" fontId="0" fillId="0" borderId="0" xfId="0" applyNumberFormat="1"/>
    <xf numFmtId="0" fontId="4" fillId="0" borderId="0" xfId="0" applyFont="1"/>
    <xf numFmtId="0" fontId="5" fillId="0" borderId="0" xfId="0" applyFont="1"/>
    <xf numFmtId="0" fontId="6" fillId="0" borderId="0" xfId="0" applyFont="1" applyAlignment="1"/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" xfId="0" applyFont="1" applyFill="1" applyBorder="1" applyAlignment="1">
      <alignment horizontal="center"/>
    </xf>
    <xf numFmtId="1" fontId="3" fillId="3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7" fillId="0" borderId="0" xfId="0" applyFont="1"/>
    <xf numFmtId="164" fontId="7" fillId="0" borderId="0" xfId="1" applyNumberFormat="1" applyFont="1"/>
    <xf numFmtId="0" fontId="0" fillId="0" borderId="0" xfId="0" applyFont="1"/>
    <xf numFmtId="0" fontId="5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3" fillId="2" borderId="3" xfId="0" applyFont="1" applyFill="1" applyBorder="1"/>
    <xf numFmtId="0" fontId="3" fillId="2" borderId="3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11" fontId="5" fillId="0" borderId="0" xfId="0" applyNumberFormat="1" applyFont="1" applyAlignment="1">
      <alignment horizontal="center"/>
    </xf>
    <xf numFmtId="11" fontId="5" fillId="0" borderId="0" xfId="0" applyNumberFormat="1" applyFont="1"/>
    <xf numFmtId="0" fontId="12" fillId="0" borderId="0" xfId="0" applyFont="1"/>
    <xf numFmtId="0" fontId="13" fillId="0" borderId="0" xfId="0" applyFont="1"/>
    <xf numFmtId="11" fontId="7" fillId="0" borderId="0" xfId="0" applyNumberFormat="1" applyFont="1"/>
    <xf numFmtId="1" fontId="7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1" fontId="15" fillId="0" borderId="0" xfId="0" applyNumberFormat="1" applyFont="1"/>
    <xf numFmtId="0" fontId="16" fillId="0" borderId="0" xfId="0" applyFont="1" applyAlignment="1">
      <alignment horizontal="center"/>
    </xf>
    <xf numFmtId="0" fontId="17" fillId="0" borderId="0" xfId="0" applyFont="1"/>
    <xf numFmtId="0" fontId="18" fillId="0" borderId="0" xfId="0" applyFont="1"/>
    <xf numFmtId="0" fontId="2" fillId="0" borderId="0" xfId="0" applyFont="1"/>
    <xf numFmtId="165" fontId="2" fillId="0" borderId="0" xfId="0" applyNumberFormat="1" applyFont="1" applyAlignment="1">
      <alignment horizontal="center"/>
    </xf>
    <xf numFmtId="11" fontId="2" fillId="0" borderId="0" xfId="0" applyNumberFormat="1" applyFont="1"/>
    <xf numFmtId="1" fontId="2" fillId="0" borderId="0" xfId="0" applyNumberFormat="1" applyFont="1"/>
    <xf numFmtId="0" fontId="19" fillId="0" borderId="0" xfId="0" applyFont="1"/>
    <xf numFmtId="1" fontId="8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11" fontId="20" fillId="0" borderId="0" xfId="0" applyNumberFormat="1" applyFont="1" applyAlignment="1">
      <alignment horizontal="center"/>
    </xf>
    <xf numFmtId="11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5" fillId="0" borderId="0" xfId="0" applyFont="1" applyBorder="1"/>
    <xf numFmtId="0" fontId="22" fillId="0" borderId="0" xfId="0" applyFont="1" applyBorder="1" applyAlignment="1">
      <alignment horizontal="center"/>
    </xf>
    <xf numFmtId="1" fontId="23" fillId="0" borderId="0" xfId="0" applyNumberFormat="1" applyFont="1" applyAlignment="1">
      <alignment horizontal="center"/>
    </xf>
    <xf numFmtId="11" fontId="23" fillId="0" borderId="0" xfId="0" applyNumberFormat="1" applyFont="1" applyAlignment="1">
      <alignment horizontal="center"/>
    </xf>
    <xf numFmtId="11" fontId="21" fillId="0" borderId="0" xfId="0" applyNumberFormat="1" applyFont="1"/>
    <xf numFmtId="11" fontId="21" fillId="0" borderId="0" xfId="0" applyNumberFormat="1" applyFont="1" applyAlignment="1">
      <alignment horizontal="center"/>
    </xf>
    <xf numFmtId="0" fontId="8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11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11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996633"/>
      <color rgb="FF22474E"/>
      <color rgb="FF66CC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MarsMass!$B$8:$B$24</c:f>
              <c:numCache>
                <c:formatCode>General</c:formatCode>
                <c:ptCount val="17"/>
                <c:pt idx="0">
                  <c:v>0</c:v>
                </c:pt>
                <c:pt idx="1">
                  <c:v>33</c:v>
                </c:pt>
                <c:pt idx="2">
                  <c:v>58</c:v>
                </c:pt>
                <c:pt idx="3">
                  <c:v>85</c:v>
                </c:pt>
                <c:pt idx="4">
                  <c:v>104</c:v>
                </c:pt>
                <c:pt idx="5">
                  <c:v>138</c:v>
                </c:pt>
                <c:pt idx="6">
                  <c:v>168</c:v>
                </c:pt>
                <c:pt idx="7">
                  <c:v>198</c:v>
                </c:pt>
                <c:pt idx="8">
                  <c:v>219</c:v>
                </c:pt>
                <c:pt idx="9">
                  <c:v>249</c:v>
                </c:pt>
                <c:pt idx="10">
                  <c:v>266</c:v>
                </c:pt>
                <c:pt idx="11">
                  <c:v>307</c:v>
                </c:pt>
                <c:pt idx="12">
                  <c:v>338</c:v>
                </c:pt>
                <c:pt idx="13">
                  <c:v>370</c:v>
                </c:pt>
                <c:pt idx="14">
                  <c:v>405</c:v>
                </c:pt>
                <c:pt idx="15">
                  <c:v>430</c:v>
                </c:pt>
                <c:pt idx="16">
                  <c:v>450</c:v>
                </c:pt>
              </c:numCache>
            </c:numRef>
          </c:xVal>
          <c:yVal>
            <c:numRef>
              <c:f>MarsMass!$E$8:$E$24</c:f>
              <c:numCache>
                <c:formatCode>0</c:formatCode>
                <c:ptCount val="17"/>
                <c:pt idx="0">
                  <c:v>9214.069746241039</c:v>
                </c:pt>
                <c:pt idx="1">
                  <c:v>9206.6488448782948</c:v>
                </c:pt>
                <c:pt idx="2">
                  <c:v>9197.1238677881465</c:v>
                </c:pt>
                <c:pt idx="3">
                  <c:v>9184.8407405518919</c:v>
                </c:pt>
                <c:pt idx="4">
                  <c:v>9176.0827148043245</c:v>
                </c:pt>
                <c:pt idx="5">
                  <c:v>9162.8140632427185</c:v>
                </c:pt>
                <c:pt idx="6">
                  <c:v>9156.0890559422078</c:v>
                </c:pt>
                <c:pt idx="7">
                  <c:v>9155.5854177268684</c:v>
                </c:pt>
                <c:pt idx="8">
                  <c:v>9159.0490425404623</c:v>
                </c:pt>
                <c:pt idx="9">
                  <c:v>9168.633028774002</c:v>
                </c:pt>
                <c:pt idx="10">
                  <c:v>9175.797429932898</c:v>
                </c:pt>
                <c:pt idx="11">
                  <c:v>9194.6652478773758</c:v>
                </c:pt>
                <c:pt idx="12">
                  <c:v>9206.7654210567325</c:v>
                </c:pt>
                <c:pt idx="13">
                  <c:v>9213.9943560363008</c:v>
                </c:pt>
                <c:pt idx="14">
                  <c:v>9213.7769981512647</c:v>
                </c:pt>
                <c:pt idx="15">
                  <c:v>9208.3903439466176</c:v>
                </c:pt>
                <c:pt idx="16">
                  <c:v>9201.4921669222276</c:v>
                </c:pt>
              </c:numCache>
            </c:numRef>
          </c:yVal>
          <c:smooth val="1"/>
        </c:ser>
        <c:ser>
          <c:idx val="1"/>
          <c:order val="1"/>
          <c:spPr>
            <a:ln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</c:spPr>
          </c:marker>
          <c:xVal>
            <c:numRef>
              <c:f>MarsMass!$B$8:$B$24</c:f>
              <c:numCache>
                <c:formatCode>General</c:formatCode>
                <c:ptCount val="17"/>
                <c:pt idx="0">
                  <c:v>0</c:v>
                </c:pt>
                <c:pt idx="1">
                  <c:v>33</c:v>
                </c:pt>
                <c:pt idx="2">
                  <c:v>58</c:v>
                </c:pt>
                <c:pt idx="3">
                  <c:v>85</c:v>
                </c:pt>
                <c:pt idx="4">
                  <c:v>104</c:v>
                </c:pt>
                <c:pt idx="5">
                  <c:v>138</c:v>
                </c:pt>
                <c:pt idx="6">
                  <c:v>168</c:v>
                </c:pt>
                <c:pt idx="7">
                  <c:v>198</c:v>
                </c:pt>
                <c:pt idx="8">
                  <c:v>219</c:v>
                </c:pt>
                <c:pt idx="9">
                  <c:v>249</c:v>
                </c:pt>
                <c:pt idx="10">
                  <c:v>266</c:v>
                </c:pt>
                <c:pt idx="11">
                  <c:v>307</c:v>
                </c:pt>
                <c:pt idx="12">
                  <c:v>338</c:v>
                </c:pt>
                <c:pt idx="13">
                  <c:v>370</c:v>
                </c:pt>
                <c:pt idx="14">
                  <c:v>405</c:v>
                </c:pt>
                <c:pt idx="15">
                  <c:v>430</c:v>
                </c:pt>
                <c:pt idx="16">
                  <c:v>450</c:v>
                </c:pt>
              </c:numCache>
            </c:numRef>
          </c:xVal>
          <c:yVal>
            <c:numRef>
              <c:f>MarsMass!$D$8:$D$24</c:f>
              <c:numCache>
                <c:formatCode>General</c:formatCode>
                <c:ptCount val="17"/>
                <c:pt idx="0">
                  <c:v>9472</c:v>
                </c:pt>
                <c:pt idx="1">
                  <c:v>9447</c:v>
                </c:pt>
                <c:pt idx="2">
                  <c:v>9411</c:v>
                </c:pt>
                <c:pt idx="3">
                  <c:v>9365</c:v>
                </c:pt>
                <c:pt idx="4">
                  <c:v>9328</c:v>
                </c:pt>
                <c:pt idx="5">
                  <c:v>9264</c:v>
                </c:pt>
                <c:pt idx="6">
                  <c:v>9220</c:v>
                </c:pt>
                <c:pt idx="7">
                  <c:v>9195</c:v>
                </c:pt>
                <c:pt idx="8">
                  <c:v>9192</c:v>
                </c:pt>
                <c:pt idx="9">
                  <c:v>9208</c:v>
                </c:pt>
                <c:pt idx="10">
                  <c:v>9225</c:v>
                </c:pt>
                <c:pt idx="11">
                  <c:v>9292</c:v>
                </c:pt>
                <c:pt idx="12">
                  <c:v>9352</c:v>
                </c:pt>
                <c:pt idx="13">
                  <c:v>9410</c:v>
                </c:pt>
                <c:pt idx="14">
                  <c:v>9456</c:v>
                </c:pt>
                <c:pt idx="15">
                  <c:v>9473</c:v>
                </c:pt>
                <c:pt idx="16">
                  <c:v>9472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259200"/>
        <c:axId val="65259776"/>
      </c:scatterChart>
      <c:valAx>
        <c:axId val="65259200"/>
        <c:scaling>
          <c:orientation val="minMax"/>
          <c:max val="500"/>
          <c:min val="0"/>
        </c:scaling>
        <c:delete val="0"/>
        <c:axPos val="b"/>
        <c:majorGridlines>
          <c:spPr>
            <a:ln w="19050">
              <a:solidFill>
                <a:srgbClr val="FFFF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Orbit</a:t>
                </a:r>
                <a:r>
                  <a:rPr lang="en-US" sz="1400" baseline="0"/>
                  <a:t> Time (minutes)</a:t>
                </a:r>
                <a:endParaRPr lang="en-US" sz="14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5259776"/>
        <c:crosses val="autoZero"/>
        <c:crossBetween val="midCat"/>
      </c:valAx>
      <c:valAx>
        <c:axId val="65259776"/>
        <c:scaling>
          <c:orientation val="minMax"/>
          <c:max val="9500"/>
          <c:min val="9100"/>
        </c:scaling>
        <c:delete val="0"/>
        <c:axPos val="l"/>
        <c:majorGridlines>
          <c:spPr>
            <a:ln w="22225">
              <a:solidFill>
                <a:srgbClr val="FFFF00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Orbit</a:t>
                </a:r>
                <a:r>
                  <a:rPr lang="en-US" sz="1400" baseline="0"/>
                  <a:t> Radius (km)</a:t>
                </a:r>
                <a:endParaRPr lang="en-US" sz="1400"/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65259200"/>
        <c:crosses val="autoZero"/>
        <c:crossBetween val="midCat"/>
      </c:valAx>
      <c:spPr>
        <a:solidFill>
          <a:schemeClr val="tx2">
            <a:lumMod val="40000"/>
            <a:lumOff val="60000"/>
            <a:alpha val="52000"/>
          </a:schemeClr>
        </a:solidFill>
      </c:spPr>
    </c:plotArea>
    <c:plotVisOnly val="1"/>
    <c:dispBlanksAs val="gap"/>
    <c:showDLblsOverMax val="0"/>
  </c:chart>
  <c:spPr>
    <a:solidFill>
      <a:schemeClr val="tx2">
        <a:lumMod val="40000"/>
        <a:lumOff val="60000"/>
        <a:alpha val="50000"/>
      </a:schemeClr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Interior!$D$11:$D$114</c:f>
              <c:numCache>
                <c:formatCode>General</c:formatCode>
                <c:ptCount val="104"/>
                <c:pt idx="0">
                  <c:v>33.700000000000003</c:v>
                </c:pt>
                <c:pt idx="1">
                  <c:v>67.400000000000006</c:v>
                </c:pt>
                <c:pt idx="2">
                  <c:v>101.1</c:v>
                </c:pt>
                <c:pt idx="3">
                  <c:v>134.80000000000001</c:v>
                </c:pt>
                <c:pt idx="4">
                  <c:v>168.5</c:v>
                </c:pt>
                <c:pt idx="5">
                  <c:v>202.2</c:v>
                </c:pt>
                <c:pt idx="6">
                  <c:v>235.9</c:v>
                </c:pt>
                <c:pt idx="7">
                  <c:v>269.60000000000002</c:v>
                </c:pt>
                <c:pt idx="8">
                  <c:v>303.3</c:v>
                </c:pt>
                <c:pt idx="9">
                  <c:v>337</c:v>
                </c:pt>
                <c:pt idx="10">
                  <c:v>370.7</c:v>
                </c:pt>
                <c:pt idx="11">
                  <c:v>404.4</c:v>
                </c:pt>
                <c:pt idx="12">
                  <c:v>438.1</c:v>
                </c:pt>
                <c:pt idx="13">
                  <c:v>471.8</c:v>
                </c:pt>
                <c:pt idx="14">
                  <c:v>505.5</c:v>
                </c:pt>
                <c:pt idx="15">
                  <c:v>539.20000000000005</c:v>
                </c:pt>
                <c:pt idx="16">
                  <c:v>572.9</c:v>
                </c:pt>
                <c:pt idx="17">
                  <c:v>606.6</c:v>
                </c:pt>
                <c:pt idx="18">
                  <c:v>640.29999999999995</c:v>
                </c:pt>
                <c:pt idx="19">
                  <c:v>674</c:v>
                </c:pt>
                <c:pt idx="20">
                  <c:v>707.7</c:v>
                </c:pt>
                <c:pt idx="21">
                  <c:v>741.4</c:v>
                </c:pt>
                <c:pt idx="22">
                  <c:v>775.1</c:v>
                </c:pt>
                <c:pt idx="23">
                  <c:v>808.8</c:v>
                </c:pt>
                <c:pt idx="24">
                  <c:v>842.5</c:v>
                </c:pt>
                <c:pt idx="25">
                  <c:v>876.2</c:v>
                </c:pt>
                <c:pt idx="26">
                  <c:v>909.9</c:v>
                </c:pt>
                <c:pt idx="27">
                  <c:v>943.6</c:v>
                </c:pt>
                <c:pt idx="28">
                  <c:v>977.3</c:v>
                </c:pt>
                <c:pt idx="29">
                  <c:v>1011</c:v>
                </c:pt>
                <c:pt idx="30">
                  <c:v>1044.7</c:v>
                </c:pt>
                <c:pt idx="31">
                  <c:v>1078.4000000000001</c:v>
                </c:pt>
                <c:pt idx="32">
                  <c:v>1112.0999999999999</c:v>
                </c:pt>
                <c:pt idx="33">
                  <c:v>1145.8</c:v>
                </c:pt>
                <c:pt idx="34">
                  <c:v>1179.5</c:v>
                </c:pt>
                <c:pt idx="35">
                  <c:v>1213.2</c:v>
                </c:pt>
                <c:pt idx="36">
                  <c:v>1246.9000000000001</c:v>
                </c:pt>
                <c:pt idx="37">
                  <c:v>1280.5999999999999</c:v>
                </c:pt>
                <c:pt idx="38">
                  <c:v>1314.3</c:v>
                </c:pt>
                <c:pt idx="39">
                  <c:v>1348</c:v>
                </c:pt>
                <c:pt idx="40">
                  <c:v>1381.7</c:v>
                </c:pt>
                <c:pt idx="41">
                  <c:v>1390</c:v>
                </c:pt>
                <c:pt idx="42">
                  <c:v>1415.4</c:v>
                </c:pt>
                <c:pt idx="43">
                  <c:v>1449.1</c:v>
                </c:pt>
                <c:pt idx="44">
                  <c:v>1482.8</c:v>
                </c:pt>
                <c:pt idx="45">
                  <c:v>1516.5</c:v>
                </c:pt>
                <c:pt idx="46">
                  <c:v>1550.2</c:v>
                </c:pt>
                <c:pt idx="47">
                  <c:v>1583.9</c:v>
                </c:pt>
                <c:pt idx="48">
                  <c:v>1617.6</c:v>
                </c:pt>
                <c:pt idx="49">
                  <c:v>1651.3</c:v>
                </c:pt>
                <c:pt idx="50">
                  <c:v>1685</c:v>
                </c:pt>
                <c:pt idx="51">
                  <c:v>1718.7</c:v>
                </c:pt>
                <c:pt idx="52">
                  <c:v>1730</c:v>
                </c:pt>
                <c:pt idx="53">
                  <c:v>1752.4</c:v>
                </c:pt>
                <c:pt idx="54">
                  <c:v>1786.1</c:v>
                </c:pt>
                <c:pt idx="55">
                  <c:v>1819.8</c:v>
                </c:pt>
                <c:pt idx="56">
                  <c:v>1853.5</c:v>
                </c:pt>
                <c:pt idx="57">
                  <c:v>1887.2</c:v>
                </c:pt>
                <c:pt idx="58">
                  <c:v>1920.9</c:v>
                </c:pt>
                <c:pt idx="59">
                  <c:v>1954.6</c:v>
                </c:pt>
                <c:pt idx="60">
                  <c:v>1988.3</c:v>
                </c:pt>
                <c:pt idx="61">
                  <c:v>2022</c:v>
                </c:pt>
                <c:pt idx="62">
                  <c:v>2055.6999999999998</c:v>
                </c:pt>
                <c:pt idx="63">
                  <c:v>2089.4</c:v>
                </c:pt>
                <c:pt idx="64">
                  <c:v>2123.1</c:v>
                </c:pt>
                <c:pt idx="65">
                  <c:v>2156.8000000000002</c:v>
                </c:pt>
                <c:pt idx="66">
                  <c:v>2190.5</c:v>
                </c:pt>
                <c:pt idx="67">
                  <c:v>2224.1999999999998</c:v>
                </c:pt>
                <c:pt idx="68">
                  <c:v>2257.9</c:v>
                </c:pt>
                <c:pt idx="69">
                  <c:v>2291.6</c:v>
                </c:pt>
                <c:pt idx="70">
                  <c:v>2325.3000000000002</c:v>
                </c:pt>
                <c:pt idx="71">
                  <c:v>2359</c:v>
                </c:pt>
                <c:pt idx="72">
                  <c:v>2392.6999999999998</c:v>
                </c:pt>
                <c:pt idx="73">
                  <c:v>2426.4</c:v>
                </c:pt>
                <c:pt idx="74">
                  <c:v>2460.1</c:v>
                </c:pt>
                <c:pt idx="75">
                  <c:v>2493.8000000000002</c:v>
                </c:pt>
                <c:pt idx="76">
                  <c:v>2527.5</c:v>
                </c:pt>
                <c:pt idx="77">
                  <c:v>2561.1999999999998</c:v>
                </c:pt>
                <c:pt idx="78">
                  <c:v>2594.9</c:v>
                </c:pt>
                <c:pt idx="79">
                  <c:v>2628.6</c:v>
                </c:pt>
                <c:pt idx="80">
                  <c:v>2662.3</c:v>
                </c:pt>
                <c:pt idx="81">
                  <c:v>2696</c:v>
                </c:pt>
                <c:pt idx="82">
                  <c:v>2729.7</c:v>
                </c:pt>
                <c:pt idx="83">
                  <c:v>2763.4</c:v>
                </c:pt>
                <c:pt idx="84">
                  <c:v>2797.1</c:v>
                </c:pt>
                <c:pt idx="85">
                  <c:v>2830.8</c:v>
                </c:pt>
                <c:pt idx="86">
                  <c:v>2864.5</c:v>
                </c:pt>
                <c:pt idx="87">
                  <c:v>2898.2</c:v>
                </c:pt>
                <c:pt idx="88">
                  <c:v>2931.9</c:v>
                </c:pt>
                <c:pt idx="89">
                  <c:v>2965.6</c:v>
                </c:pt>
                <c:pt idx="90">
                  <c:v>2999.3</c:v>
                </c:pt>
                <c:pt idx="91">
                  <c:v>3033</c:v>
                </c:pt>
                <c:pt idx="92">
                  <c:v>3066.7</c:v>
                </c:pt>
                <c:pt idx="93">
                  <c:v>3100.4</c:v>
                </c:pt>
                <c:pt idx="94">
                  <c:v>3134.1</c:v>
                </c:pt>
                <c:pt idx="95">
                  <c:v>3167.8</c:v>
                </c:pt>
                <c:pt idx="96">
                  <c:v>3201.5</c:v>
                </c:pt>
                <c:pt idx="97">
                  <c:v>3201.5</c:v>
                </c:pt>
                <c:pt idx="98">
                  <c:v>3235.2</c:v>
                </c:pt>
                <c:pt idx="99">
                  <c:v>3268.9</c:v>
                </c:pt>
                <c:pt idx="100">
                  <c:v>3302.6</c:v>
                </c:pt>
                <c:pt idx="101">
                  <c:v>3336.3</c:v>
                </c:pt>
                <c:pt idx="102">
                  <c:v>3370</c:v>
                </c:pt>
                <c:pt idx="103">
                  <c:v>3370</c:v>
                </c:pt>
              </c:numCache>
            </c:numRef>
          </c:xVal>
          <c:yVal>
            <c:numRef>
              <c:f>Interior!$E$11:$E$114</c:f>
              <c:numCache>
                <c:formatCode>General</c:formatCode>
                <c:ptCount val="104"/>
                <c:pt idx="0">
                  <c:v>4784</c:v>
                </c:pt>
                <c:pt idx="1">
                  <c:v>4784</c:v>
                </c:pt>
                <c:pt idx="2">
                  <c:v>4784</c:v>
                </c:pt>
                <c:pt idx="3">
                  <c:v>4784</c:v>
                </c:pt>
                <c:pt idx="4">
                  <c:v>4784</c:v>
                </c:pt>
                <c:pt idx="5">
                  <c:v>4784</c:v>
                </c:pt>
                <c:pt idx="6">
                  <c:v>4784</c:v>
                </c:pt>
                <c:pt idx="7">
                  <c:v>4784</c:v>
                </c:pt>
                <c:pt idx="8">
                  <c:v>4784</c:v>
                </c:pt>
                <c:pt idx="9">
                  <c:v>4784</c:v>
                </c:pt>
                <c:pt idx="10">
                  <c:v>4784</c:v>
                </c:pt>
                <c:pt idx="11">
                  <c:v>4784</c:v>
                </c:pt>
                <c:pt idx="12">
                  <c:v>4784</c:v>
                </c:pt>
                <c:pt idx="13">
                  <c:v>4784</c:v>
                </c:pt>
                <c:pt idx="14">
                  <c:v>4784</c:v>
                </c:pt>
                <c:pt idx="15">
                  <c:v>4784</c:v>
                </c:pt>
                <c:pt idx="16">
                  <c:v>4784</c:v>
                </c:pt>
                <c:pt idx="17">
                  <c:v>4784</c:v>
                </c:pt>
                <c:pt idx="18">
                  <c:v>4784</c:v>
                </c:pt>
                <c:pt idx="19">
                  <c:v>4784</c:v>
                </c:pt>
                <c:pt idx="20">
                  <c:v>4784</c:v>
                </c:pt>
                <c:pt idx="21">
                  <c:v>4784</c:v>
                </c:pt>
                <c:pt idx="22">
                  <c:v>4784</c:v>
                </c:pt>
                <c:pt idx="23">
                  <c:v>4784</c:v>
                </c:pt>
                <c:pt idx="24">
                  <c:v>4784</c:v>
                </c:pt>
                <c:pt idx="25">
                  <c:v>4784</c:v>
                </c:pt>
                <c:pt idx="26">
                  <c:v>4784</c:v>
                </c:pt>
                <c:pt idx="27">
                  <c:v>4784</c:v>
                </c:pt>
                <c:pt idx="28">
                  <c:v>4784</c:v>
                </c:pt>
                <c:pt idx="29">
                  <c:v>4784</c:v>
                </c:pt>
                <c:pt idx="30">
                  <c:v>4784</c:v>
                </c:pt>
                <c:pt idx="31">
                  <c:v>4784</c:v>
                </c:pt>
                <c:pt idx="32">
                  <c:v>4784</c:v>
                </c:pt>
                <c:pt idx="33">
                  <c:v>4784</c:v>
                </c:pt>
                <c:pt idx="34">
                  <c:v>4784</c:v>
                </c:pt>
                <c:pt idx="35">
                  <c:v>4784</c:v>
                </c:pt>
                <c:pt idx="36">
                  <c:v>4784</c:v>
                </c:pt>
                <c:pt idx="37">
                  <c:v>4784</c:v>
                </c:pt>
                <c:pt idx="38">
                  <c:v>4784</c:v>
                </c:pt>
                <c:pt idx="39">
                  <c:v>4784</c:v>
                </c:pt>
                <c:pt idx="40">
                  <c:v>4784</c:v>
                </c:pt>
                <c:pt idx="41">
                  <c:v>4784</c:v>
                </c:pt>
                <c:pt idx="42">
                  <c:v>4784</c:v>
                </c:pt>
                <c:pt idx="43">
                  <c:v>4784</c:v>
                </c:pt>
                <c:pt idx="44">
                  <c:v>4784</c:v>
                </c:pt>
                <c:pt idx="45">
                  <c:v>4784</c:v>
                </c:pt>
                <c:pt idx="46">
                  <c:v>4784</c:v>
                </c:pt>
                <c:pt idx="47">
                  <c:v>4784</c:v>
                </c:pt>
                <c:pt idx="48">
                  <c:v>4784</c:v>
                </c:pt>
                <c:pt idx="49">
                  <c:v>4784</c:v>
                </c:pt>
                <c:pt idx="50">
                  <c:v>4784</c:v>
                </c:pt>
                <c:pt idx="51">
                  <c:v>4784</c:v>
                </c:pt>
                <c:pt idx="53">
                  <c:v>2784</c:v>
                </c:pt>
                <c:pt idx="54">
                  <c:v>2784</c:v>
                </c:pt>
                <c:pt idx="55">
                  <c:v>2784</c:v>
                </c:pt>
                <c:pt idx="56">
                  <c:v>2784</c:v>
                </c:pt>
                <c:pt idx="57">
                  <c:v>2784</c:v>
                </c:pt>
                <c:pt idx="58">
                  <c:v>2784</c:v>
                </c:pt>
                <c:pt idx="59">
                  <c:v>2784</c:v>
                </c:pt>
                <c:pt idx="60">
                  <c:v>2784</c:v>
                </c:pt>
                <c:pt idx="61">
                  <c:v>2784</c:v>
                </c:pt>
                <c:pt idx="62">
                  <c:v>2784</c:v>
                </c:pt>
                <c:pt idx="63">
                  <c:v>2784</c:v>
                </c:pt>
                <c:pt idx="64">
                  <c:v>2784</c:v>
                </c:pt>
                <c:pt idx="65">
                  <c:v>2784</c:v>
                </c:pt>
                <c:pt idx="66">
                  <c:v>2784</c:v>
                </c:pt>
                <c:pt idx="67">
                  <c:v>2784</c:v>
                </c:pt>
                <c:pt idx="68">
                  <c:v>2784</c:v>
                </c:pt>
                <c:pt idx="69">
                  <c:v>2784</c:v>
                </c:pt>
                <c:pt idx="70">
                  <c:v>2784</c:v>
                </c:pt>
                <c:pt idx="71">
                  <c:v>2784</c:v>
                </c:pt>
                <c:pt idx="72">
                  <c:v>2784</c:v>
                </c:pt>
                <c:pt idx="73">
                  <c:v>2784</c:v>
                </c:pt>
                <c:pt idx="74">
                  <c:v>2784</c:v>
                </c:pt>
                <c:pt idx="75">
                  <c:v>2784</c:v>
                </c:pt>
                <c:pt idx="76">
                  <c:v>2784</c:v>
                </c:pt>
                <c:pt idx="77">
                  <c:v>2784</c:v>
                </c:pt>
                <c:pt idx="78">
                  <c:v>2784</c:v>
                </c:pt>
                <c:pt idx="79">
                  <c:v>2784</c:v>
                </c:pt>
                <c:pt idx="80">
                  <c:v>2784</c:v>
                </c:pt>
                <c:pt idx="81">
                  <c:v>2784</c:v>
                </c:pt>
                <c:pt idx="82">
                  <c:v>2784</c:v>
                </c:pt>
                <c:pt idx="83">
                  <c:v>2784</c:v>
                </c:pt>
                <c:pt idx="84">
                  <c:v>2784</c:v>
                </c:pt>
                <c:pt idx="85">
                  <c:v>2784</c:v>
                </c:pt>
                <c:pt idx="86">
                  <c:v>2784</c:v>
                </c:pt>
                <c:pt idx="87">
                  <c:v>2784</c:v>
                </c:pt>
                <c:pt idx="88">
                  <c:v>2784</c:v>
                </c:pt>
                <c:pt idx="89">
                  <c:v>2784</c:v>
                </c:pt>
                <c:pt idx="90">
                  <c:v>2784</c:v>
                </c:pt>
                <c:pt idx="91">
                  <c:v>2784</c:v>
                </c:pt>
                <c:pt idx="92">
                  <c:v>2784</c:v>
                </c:pt>
                <c:pt idx="93">
                  <c:v>2784</c:v>
                </c:pt>
                <c:pt idx="94">
                  <c:v>2784</c:v>
                </c:pt>
                <c:pt idx="95">
                  <c:v>2784</c:v>
                </c:pt>
                <c:pt idx="96">
                  <c:v>2784</c:v>
                </c:pt>
                <c:pt idx="97">
                  <c:v>2784</c:v>
                </c:pt>
                <c:pt idx="98">
                  <c:v>2784</c:v>
                </c:pt>
                <c:pt idx="99">
                  <c:v>2784</c:v>
                </c:pt>
                <c:pt idx="100">
                  <c:v>2784</c:v>
                </c:pt>
                <c:pt idx="101">
                  <c:v>2784</c:v>
                </c:pt>
                <c:pt idx="102">
                  <c:v>2784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Interior!$D$11:$D$114</c:f>
              <c:numCache>
                <c:formatCode>General</c:formatCode>
                <c:ptCount val="104"/>
                <c:pt idx="0">
                  <c:v>33.700000000000003</c:v>
                </c:pt>
                <c:pt idx="1">
                  <c:v>67.400000000000006</c:v>
                </c:pt>
                <c:pt idx="2">
                  <c:v>101.1</c:v>
                </c:pt>
                <c:pt idx="3">
                  <c:v>134.80000000000001</c:v>
                </c:pt>
                <c:pt idx="4">
                  <c:v>168.5</c:v>
                </c:pt>
                <c:pt idx="5">
                  <c:v>202.2</c:v>
                </c:pt>
                <c:pt idx="6">
                  <c:v>235.9</c:v>
                </c:pt>
                <c:pt idx="7">
                  <c:v>269.60000000000002</c:v>
                </c:pt>
                <c:pt idx="8">
                  <c:v>303.3</c:v>
                </c:pt>
                <c:pt idx="9">
                  <c:v>337</c:v>
                </c:pt>
                <c:pt idx="10">
                  <c:v>370.7</c:v>
                </c:pt>
                <c:pt idx="11">
                  <c:v>404.4</c:v>
                </c:pt>
                <c:pt idx="12">
                  <c:v>438.1</c:v>
                </c:pt>
                <c:pt idx="13">
                  <c:v>471.8</c:v>
                </c:pt>
                <c:pt idx="14">
                  <c:v>505.5</c:v>
                </c:pt>
                <c:pt idx="15">
                  <c:v>539.20000000000005</c:v>
                </c:pt>
                <c:pt idx="16">
                  <c:v>572.9</c:v>
                </c:pt>
                <c:pt idx="17">
                  <c:v>606.6</c:v>
                </c:pt>
                <c:pt idx="18">
                  <c:v>640.29999999999995</c:v>
                </c:pt>
                <c:pt idx="19">
                  <c:v>674</c:v>
                </c:pt>
                <c:pt idx="20">
                  <c:v>707.7</c:v>
                </c:pt>
                <c:pt idx="21">
                  <c:v>741.4</c:v>
                </c:pt>
                <c:pt idx="22">
                  <c:v>775.1</c:v>
                </c:pt>
                <c:pt idx="23">
                  <c:v>808.8</c:v>
                </c:pt>
                <c:pt idx="24">
                  <c:v>842.5</c:v>
                </c:pt>
                <c:pt idx="25">
                  <c:v>876.2</c:v>
                </c:pt>
                <c:pt idx="26">
                  <c:v>909.9</c:v>
                </c:pt>
                <c:pt idx="27">
                  <c:v>943.6</c:v>
                </c:pt>
                <c:pt idx="28">
                  <c:v>977.3</c:v>
                </c:pt>
                <c:pt idx="29">
                  <c:v>1011</c:v>
                </c:pt>
                <c:pt idx="30">
                  <c:v>1044.7</c:v>
                </c:pt>
                <c:pt idx="31">
                  <c:v>1078.4000000000001</c:v>
                </c:pt>
                <c:pt idx="32">
                  <c:v>1112.0999999999999</c:v>
                </c:pt>
                <c:pt idx="33">
                  <c:v>1145.8</c:v>
                </c:pt>
                <c:pt idx="34">
                  <c:v>1179.5</c:v>
                </c:pt>
                <c:pt idx="35">
                  <c:v>1213.2</c:v>
                </c:pt>
                <c:pt idx="36">
                  <c:v>1246.9000000000001</c:v>
                </c:pt>
                <c:pt idx="37">
                  <c:v>1280.5999999999999</c:v>
                </c:pt>
                <c:pt idx="38">
                  <c:v>1314.3</c:v>
                </c:pt>
                <c:pt idx="39">
                  <c:v>1348</c:v>
                </c:pt>
                <c:pt idx="40">
                  <c:v>1381.7</c:v>
                </c:pt>
                <c:pt idx="41">
                  <c:v>1390</c:v>
                </c:pt>
                <c:pt idx="42">
                  <c:v>1415.4</c:v>
                </c:pt>
                <c:pt idx="43">
                  <c:v>1449.1</c:v>
                </c:pt>
                <c:pt idx="44">
                  <c:v>1482.8</c:v>
                </c:pt>
                <c:pt idx="45">
                  <c:v>1516.5</c:v>
                </c:pt>
                <c:pt idx="46">
                  <c:v>1550.2</c:v>
                </c:pt>
                <c:pt idx="47">
                  <c:v>1583.9</c:v>
                </c:pt>
                <c:pt idx="48">
                  <c:v>1617.6</c:v>
                </c:pt>
                <c:pt idx="49">
                  <c:v>1651.3</c:v>
                </c:pt>
                <c:pt idx="50">
                  <c:v>1685</c:v>
                </c:pt>
                <c:pt idx="51">
                  <c:v>1718.7</c:v>
                </c:pt>
                <c:pt idx="52">
                  <c:v>1730</c:v>
                </c:pt>
                <c:pt idx="53">
                  <c:v>1752.4</c:v>
                </c:pt>
                <c:pt idx="54">
                  <c:v>1786.1</c:v>
                </c:pt>
                <c:pt idx="55">
                  <c:v>1819.8</c:v>
                </c:pt>
                <c:pt idx="56">
                  <c:v>1853.5</c:v>
                </c:pt>
                <c:pt idx="57">
                  <c:v>1887.2</c:v>
                </c:pt>
                <c:pt idx="58">
                  <c:v>1920.9</c:v>
                </c:pt>
                <c:pt idx="59">
                  <c:v>1954.6</c:v>
                </c:pt>
                <c:pt idx="60">
                  <c:v>1988.3</c:v>
                </c:pt>
                <c:pt idx="61">
                  <c:v>2022</c:v>
                </c:pt>
                <c:pt idx="62">
                  <c:v>2055.6999999999998</c:v>
                </c:pt>
                <c:pt idx="63">
                  <c:v>2089.4</c:v>
                </c:pt>
                <c:pt idx="64">
                  <c:v>2123.1</c:v>
                </c:pt>
                <c:pt idx="65">
                  <c:v>2156.8000000000002</c:v>
                </c:pt>
                <c:pt idx="66">
                  <c:v>2190.5</c:v>
                </c:pt>
                <c:pt idx="67">
                  <c:v>2224.1999999999998</c:v>
                </c:pt>
                <c:pt idx="68">
                  <c:v>2257.9</c:v>
                </c:pt>
                <c:pt idx="69">
                  <c:v>2291.6</c:v>
                </c:pt>
                <c:pt idx="70">
                  <c:v>2325.3000000000002</c:v>
                </c:pt>
                <c:pt idx="71">
                  <c:v>2359</c:v>
                </c:pt>
                <c:pt idx="72">
                  <c:v>2392.6999999999998</c:v>
                </c:pt>
                <c:pt idx="73">
                  <c:v>2426.4</c:v>
                </c:pt>
                <c:pt idx="74">
                  <c:v>2460.1</c:v>
                </c:pt>
                <c:pt idx="75">
                  <c:v>2493.8000000000002</c:v>
                </c:pt>
                <c:pt idx="76">
                  <c:v>2527.5</c:v>
                </c:pt>
                <c:pt idx="77">
                  <c:v>2561.1999999999998</c:v>
                </c:pt>
                <c:pt idx="78">
                  <c:v>2594.9</c:v>
                </c:pt>
                <c:pt idx="79">
                  <c:v>2628.6</c:v>
                </c:pt>
                <c:pt idx="80">
                  <c:v>2662.3</c:v>
                </c:pt>
                <c:pt idx="81">
                  <c:v>2696</c:v>
                </c:pt>
                <c:pt idx="82">
                  <c:v>2729.7</c:v>
                </c:pt>
                <c:pt idx="83">
                  <c:v>2763.4</c:v>
                </c:pt>
                <c:pt idx="84">
                  <c:v>2797.1</c:v>
                </c:pt>
                <c:pt idx="85">
                  <c:v>2830.8</c:v>
                </c:pt>
                <c:pt idx="86">
                  <c:v>2864.5</c:v>
                </c:pt>
                <c:pt idx="87">
                  <c:v>2898.2</c:v>
                </c:pt>
                <c:pt idx="88">
                  <c:v>2931.9</c:v>
                </c:pt>
                <c:pt idx="89">
                  <c:v>2965.6</c:v>
                </c:pt>
                <c:pt idx="90">
                  <c:v>2999.3</c:v>
                </c:pt>
                <c:pt idx="91">
                  <c:v>3033</c:v>
                </c:pt>
                <c:pt idx="92">
                  <c:v>3066.7</c:v>
                </c:pt>
                <c:pt idx="93">
                  <c:v>3100.4</c:v>
                </c:pt>
                <c:pt idx="94">
                  <c:v>3134.1</c:v>
                </c:pt>
                <c:pt idx="95">
                  <c:v>3167.8</c:v>
                </c:pt>
                <c:pt idx="96">
                  <c:v>3201.5</c:v>
                </c:pt>
                <c:pt idx="97">
                  <c:v>3201.5</c:v>
                </c:pt>
                <c:pt idx="98">
                  <c:v>3235.2</c:v>
                </c:pt>
                <c:pt idx="99">
                  <c:v>3268.9</c:v>
                </c:pt>
                <c:pt idx="100">
                  <c:v>3302.6</c:v>
                </c:pt>
                <c:pt idx="101">
                  <c:v>3336.3</c:v>
                </c:pt>
                <c:pt idx="102">
                  <c:v>3370</c:v>
                </c:pt>
                <c:pt idx="103">
                  <c:v>3370</c:v>
                </c:pt>
              </c:numCache>
            </c:numRef>
          </c:xVal>
          <c:yVal>
            <c:numRef>
              <c:f>Interior!$G$11:$G$114</c:f>
              <c:numCache>
                <c:formatCode>General</c:formatCode>
                <c:ptCount val="104"/>
                <c:pt idx="51">
                  <c:v>0</c:v>
                </c:pt>
                <c:pt idx="52">
                  <c:v>10000</c:v>
                </c:pt>
                <c:pt idx="96">
                  <c:v>0</c:v>
                </c:pt>
                <c:pt idx="97">
                  <c:v>10000</c:v>
                </c:pt>
                <c:pt idx="102">
                  <c:v>0</c:v>
                </c:pt>
                <c:pt idx="103">
                  <c:v>10000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261504"/>
        <c:axId val="65262080"/>
      </c:scatterChart>
      <c:valAx>
        <c:axId val="65261504"/>
        <c:scaling>
          <c:orientation val="minMax"/>
        </c:scaling>
        <c:delete val="0"/>
        <c:axPos val="b"/>
        <c:majorGridlines>
          <c:spPr>
            <a:ln w="19050">
              <a:solidFill>
                <a:srgbClr val="FFFF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r>
                  <a:rPr lang="en-US" sz="1400">
                    <a:solidFill>
                      <a:srgbClr val="FFFF00"/>
                    </a:solidFill>
                  </a:rPr>
                  <a:t>Distance</a:t>
                </a:r>
                <a:r>
                  <a:rPr lang="en-US" sz="1400" baseline="0">
                    <a:solidFill>
                      <a:srgbClr val="FFFF00"/>
                    </a:solidFill>
                  </a:rPr>
                  <a:t> from Center of Mars (km)</a:t>
                </a:r>
                <a:endParaRPr lang="en-US" sz="1400">
                  <a:solidFill>
                    <a:srgbClr val="FFFF0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rgbClr val="FFFF00"/>
                </a:solidFill>
              </a:defRPr>
            </a:pPr>
            <a:endParaRPr lang="en-US"/>
          </a:p>
        </c:txPr>
        <c:crossAx val="65262080"/>
        <c:crosses val="autoZero"/>
        <c:crossBetween val="midCat"/>
      </c:valAx>
      <c:valAx>
        <c:axId val="65262080"/>
        <c:scaling>
          <c:orientation val="minMax"/>
          <c:max val="10000"/>
          <c:min val="0"/>
        </c:scaling>
        <c:delete val="0"/>
        <c:axPos val="l"/>
        <c:majorGridlines>
          <c:spPr>
            <a:ln w="22225">
              <a:solidFill>
                <a:srgbClr val="FFFF00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>
                    <a:solidFill>
                      <a:srgbClr val="FFFF00"/>
                    </a:solidFill>
                  </a:defRPr>
                </a:pPr>
                <a:r>
                  <a:rPr lang="en-US" sz="1400">
                    <a:solidFill>
                      <a:srgbClr val="FFFF00"/>
                    </a:solidFill>
                  </a:rPr>
                  <a:t>Density</a:t>
                </a:r>
                <a:r>
                  <a:rPr lang="en-US" sz="1400" baseline="0">
                    <a:solidFill>
                      <a:srgbClr val="FFFF00"/>
                    </a:solidFill>
                  </a:rPr>
                  <a:t>  (km/m3)</a:t>
                </a:r>
                <a:endParaRPr lang="en-US" sz="1400">
                  <a:solidFill>
                    <a:srgbClr val="FFFF0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rgbClr val="FFFF00"/>
                </a:solidFill>
              </a:defRPr>
            </a:pPr>
            <a:endParaRPr lang="en-US"/>
          </a:p>
        </c:txPr>
        <c:crossAx val="65261504"/>
        <c:crosses val="autoZero"/>
        <c:crossBetween val="midCat"/>
      </c:valAx>
      <c:spPr>
        <a:solidFill>
          <a:schemeClr val="tx2">
            <a:lumMod val="40000"/>
            <a:lumOff val="60000"/>
            <a:alpha val="12000"/>
          </a:schemeClr>
        </a:solidFill>
      </c:spPr>
    </c:plotArea>
    <c:plotVisOnly val="1"/>
    <c:dispBlanksAs val="gap"/>
    <c:showDLblsOverMax val="0"/>
  </c:chart>
  <c:spPr>
    <a:solidFill>
      <a:schemeClr val="tx2">
        <a:lumMod val="40000"/>
        <a:lumOff val="60000"/>
        <a:alpha val="22000"/>
      </a:schemeClr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MomentInertia!$D$7:$D$109</c:f>
              <c:numCache>
                <c:formatCode>General</c:formatCode>
                <c:ptCount val="103"/>
                <c:pt idx="0">
                  <c:v>33.700000000000003</c:v>
                </c:pt>
                <c:pt idx="1">
                  <c:v>67.400000000000006</c:v>
                </c:pt>
                <c:pt idx="2">
                  <c:v>101.1</c:v>
                </c:pt>
                <c:pt idx="3">
                  <c:v>134.80000000000001</c:v>
                </c:pt>
                <c:pt idx="4">
                  <c:v>168.5</c:v>
                </c:pt>
                <c:pt idx="5">
                  <c:v>202.2</c:v>
                </c:pt>
                <c:pt idx="6">
                  <c:v>235.9</c:v>
                </c:pt>
                <c:pt idx="7">
                  <c:v>269.60000000000002</c:v>
                </c:pt>
                <c:pt idx="8">
                  <c:v>303.3</c:v>
                </c:pt>
                <c:pt idx="9">
                  <c:v>337</c:v>
                </c:pt>
                <c:pt idx="10">
                  <c:v>370.7</c:v>
                </c:pt>
                <c:pt idx="11">
                  <c:v>404.4</c:v>
                </c:pt>
                <c:pt idx="12">
                  <c:v>438.1</c:v>
                </c:pt>
                <c:pt idx="13">
                  <c:v>471.8</c:v>
                </c:pt>
                <c:pt idx="14">
                  <c:v>505.5</c:v>
                </c:pt>
                <c:pt idx="15">
                  <c:v>539.20000000000005</c:v>
                </c:pt>
                <c:pt idx="16">
                  <c:v>572.9</c:v>
                </c:pt>
                <c:pt idx="17">
                  <c:v>606.6</c:v>
                </c:pt>
                <c:pt idx="18">
                  <c:v>640.29999999999995</c:v>
                </c:pt>
                <c:pt idx="19">
                  <c:v>674</c:v>
                </c:pt>
                <c:pt idx="20">
                  <c:v>707.7</c:v>
                </c:pt>
                <c:pt idx="21">
                  <c:v>741.4</c:v>
                </c:pt>
                <c:pt idx="22">
                  <c:v>775.1</c:v>
                </c:pt>
                <c:pt idx="23">
                  <c:v>808.8</c:v>
                </c:pt>
                <c:pt idx="24">
                  <c:v>842.5</c:v>
                </c:pt>
                <c:pt idx="25">
                  <c:v>876.2</c:v>
                </c:pt>
                <c:pt idx="26">
                  <c:v>909.9</c:v>
                </c:pt>
                <c:pt idx="27">
                  <c:v>943.6</c:v>
                </c:pt>
                <c:pt idx="28">
                  <c:v>977.3</c:v>
                </c:pt>
                <c:pt idx="29">
                  <c:v>1011</c:v>
                </c:pt>
                <c:pt idx="30">
                  <c:v>1044.7</c:v>
                </c:pt>
                <c:pt idx="31">
                  <c:v>1078.4000000000001</c:v>
                </c:pt>
                <c:pt idx="32">
                  <c:v>1112.0999999999999</c:v>
                </c:pt>
                <c:pt idx="33">
                  <c:v>1145.8</c:v>
                </c:pt>
                <c:pt idx="34">
                  <c:v>1179.5</c:v>
                </c:pt>
                <c:pt idx="35">
                  <c:v>1213.2</c:v>
                </c:pt>
                <c:pt idx="36">
                  <c:v>1246.9000000000001</c:v>
                </c:pt>
                <c:pt idx="37">
                  <c:v>1280.5999999999999</c:v>
                </c:pt>
                <c:pt idx="38">
                  <c:v>1314.3</c:v>
                </c:pt>
                <c:pt idx="39">
                  <c:v>1348</c:v>
                </c:pt>
                <c:pt idx="40">
                  <c:v>1381.7</c:v>
                </c:pt>
                <c:pt idx="41">
                  <c:v>1415.4</c:v>
                </c:pt>
                <c:pt idx="42">
                  <c:v>1449.1</c:v>
                </c:pt>
                <c:pt idx="43">
                  <c:v>1482.8</c:v>
                </c:pt>
                <c:pt idx="44">
                  <c:v>1516.5</c:v>
                </c:pt>
                <c:pt idx="45">
                  <c:v>1550.2</c:v>
                </c:pt>
                <c:pt idx="46">
                  <c:v>1583.9</c:v>
                </c:pt>
                <c:pt idx="47">
                  <c:v>1617.6</c:v>
                </c:pt>
                <c:pt idx="48">
                  <c:v>1651.3</c:v>
                </c:pt>
                <c:pt idx="49">
                  <c:v>1685</c:v>
                </c:pt>
                <c:pt idx="50">
                  <c:v>1718.7</c:v>
                </c:pt>
                <c:pt idx="51">
                  <c:v>1730</c:v>
                </c:pt>
                <c:pt idx="52">
                  <c:v>1752.4</c:v>
                </c:pt>
                <c:pt idx="53">
                  <c:v>1786.1</c:v>
                </c:pt>
                <c:pt idx="54">
                  <c:v>1819.8</c:v>
                </c:pt>
                <c:pt idx="55">
                  <c:v>1853.5</c:v>
                </c:pt>
                <c:pt idx="56">
                  <c:v>1887.2</c:v>
                </c:pt>
                <c:pt idx="57">
                  <c:v>1920.9</c:v>
                </c:pt>
                <c:pt idx="58">
                  <c:v>1954.6</c:v>
                </c:pt>
                <c:pt idx="59">
                  <c:v>1988.3</c:v>
                </c:pt>
                <c:pt idx="60">
                  <c:v>2022</c:v>
                </c:pt>
                <c:pt idx="61">
                  <c:v>2055.6999999999998</c:v>
                </c:pt>
                <c:pt idx="62">
                  <c:v>2089.4</c:v>
                </c:pt>
                <c:pt idx="63">
                  <c:v>2123.1</c:v>
                </c:pt>
                <c:pt idx="64">
                  <c:v>2156.8000000000002</c:v>
                </c:pt>
                <c:pt idx="65">
                  <c:v>2190.5</c:v>
                </c:pt>
                <c:pt idx="66">
                  <c:v>2224.1999999999998</c:v>
                </c:pt>
                <c:pt idx="67">
                  <c:v>2257.9</c:v>
                </c:pt>
                <c:pt idx="68">
                  <c:v>2291.6</c:v>
                </c:pt>
                <c:pt idx="69">
                  <c:v>2325.3000000000002</c:v>
                </c:pt>
                <c:pt idx="70">
                  <c:v>2359</c:v>
                </c:pt>
                <c:pt idx="71">
                  <c:v>2392.6999999999998</c:v>
                </c:pt>
                <c:pt idx="72">
                  <c:v>2426.4</c:v>
                </c:pt>
                <c:pt idx="73">
                  <c:v>2460.1</c:v>
                </c:pt>
                <c:pt idx="74">
                  <c:v>2493.8000000000002</c:v>
                </c:pt>
                <c:pt idx="75">
                  <c:v>2527.5</c:v>
                </c:pt>
                <c:pt idx="76">
                  <c:v>2561.1999999999998</c:v>
                </c:pt>
                <c:pt idx="77">
                  <c:v>2594.9</c:v>
                </c:pt>
                <c:pt idx="78">
                  <c:v>2628.6</c:v>
                </c:pt>
                <c:pt idx="79">
                  <c:v>2662.3</c:v>
                </c:pt>
                <c:pt idx="80">
                  <c:v>2696</c:v>
                </c:pt>
                <c:pt idx="81">
                  <c:v>2729.7</c:v>
                </c:pt>
                <c:pt idx="82">
                  <c:v>2763.4</c:v>
                </c:pt>
                <c:pt idx="83">
                  <c:v>2797.1</c:v>
                </c:pt>
                <c:pt idx="84">
                  <c:v>2830.8</c:v>
                </c:pt>
                <c:pt idx="85">
                  <c:v>2864.5</c:v>
                </c:pt>
                <c:pt idx="86">
                  <c:v>2898.2</c:v>
                </c:pt>
                <c:pt idx="87">
                  <c:v>2931.9</c:v>
                </c:pt>
                <c:pt idx="88">
                  <c:v>2965.6</c:v>
                </c:pt>
                <c:pt idx="89">
                  <c:v>2999.3</c:v>
                </c:pt>
                <c:pt idx="90">
                  <c:v>3033</c:v>
                </c:pt>
                <c:pt idx="91">
                  <c:v>3066.7</c:v>
                </c:pt>
                <c:pt idx="92">
                  <c:v>3100.4</c:v>
                </c:pt>
                <c:pt idx="93">
                  <c:v>3134.1</c:v>
                </c:pt>
                <c:pt idx="94">
                  <c:v>3167.8</c:v>
                </c:pt>
                <c:pt idx="95">
                  <c:v>3201.5</c:v>
                </c:pt>
                <c:pt idx="96">
                  <c:v>3201.5</c:v>
                </c:pt>
                <c:pt idx="97">
                  <c:v>3235.2</c:v>
                </c:pt>
                <c:pt idx="98">
                  <c:v>3268.9</c:v>
                </c:pt>
                <c:pt idx="99">
                  <c:v>3302.6</c:v>
                </c:pt>
                <c:pt idx="100">
                  <c:v>3336.3</c:v>
                </c:pt>
                <c:pt idx="101">
                  <c:v>3370</c:v>
                </c:pt>
                <c:pt idx="102">
                  <c:v>3370</c:v>
                </c:pt>
              </c:numCache>
            </c:numRef>
          </c:xVal>
          <c:yVal>
            <c:numRef>
              <c:f>MomentInertia!$E$7:$E$109</c:f>
              <c:numCache>
                <c:formatCode>General</c:formatCode>
                <c:ptCount val="103"/>
                <c:pt idx="0">
                  <c:v>3740</c:v>
                </c:pt>
                <c:pt idx="1">
                  <c:v>3740</c:v>
                </c:pt>
                <c:pt idx="2">
                  <c:v>3740</c:v>
                </c:pt>
                <c:pt idx="3">
                  <c:v>3740</c:v>
                </c:pt>
                <c:pt idx="4">
                  <c:v>3740</c:v>
                </c:pt>
                <c:pt idx="5">
                  <c:v>3740</c:v>
                </c:pt>
                <c:pt idx="6">
                  <c:v>3740</c:v>
                </c:pt>
                <c:pt idx="7">
                  <c:v>3740</c:v>
                </c:pt>
                <c:pt idx="8">
                  <c:v>3740</c:v>
                </c:pt>
                <c:pt idx="9">
                  <c:v>3740</c:v>
                </c:pt>
                <c:pt idx="10">
                  <c:v>3740</c:v>
                </c:pt>
                <c:pt idx="11">
                  <c:v>3740</c:v>
                </c:pt>
                <c:pt idx="12">
                  <c:v>3740</c:v>
                </c:pt>
                <c:pt idx="13">
                  <c:v>3740</c:v>
                </c:pt>
                <c:pt idx="14">
                  <c:v>3740</c:v>
                </c:pt>
                <c:pt idx="15">
                  <c:v>3740</c:v>
                </c:pt>
                <c:pt idx="16">
                  <c:v>3740</c:v>
                </c:pt>
                <c:pt idx="17">
                  <c:v>3740</c:v>
                </c:pt>
                <c:pt idx="18">
                  <c:v>3740</c:v>
                </c:pt>
                <c:pt idx="19">
                  <c:v>3740</c:v>
                </c:pt>
                <c:pt idx="20">
                  <c:v>3740</c:v>
                </c:pt>
                <c:pt idx="21">
                  <c:v>3740</c:v>
                </c:pt>
                <c:pt idx="22">
                  <c:v>3740</c:v>
                </c:pt>
                <c:pt idx="23">
                  <c:v>3740</c:v>
                </c:pt>
                <c:pt idx="24">
                  <c:v>3740</c:v>
                </c:pt>
                <c:pt idx="25">
                  <c:v>3740</c:v>
                </c:pt>
                <c:pt idx="26">
                  <c:v>3740</c:v>
                </c:pt>
                <c:pt idx="27">
                  <c:v>3740</c:v>
                </c:pt>
                <c:pt idx="28">
                  <c:v>3740</c:v>
                </c:pt>
                <c:pt idx="29">
                  <c:v>3740</c:v>
                </c:pt>
                <c:pt idx="30">
                  <c:v>3740</c:v>
                </c:pt>
                <c:pt idx="31">
                  <c:v>3740</c:v>
                </c:pt>
                <c:pt idx="32">
                  <c:v>3740</c:v>
                </c:pt>
                <c:pt idx="33">
                  <c:v>3740</c:v>
                </c:pt>
                <c:pt idx="34">
                  <c:v>3740</c:v>
                </c:pt>
                <c:pt idx="35">
                  <c:v>3740</c:v>
                </c:pt>
                <c:pt idx="36">
                  <c:v>3740</c:v>
                </c:pt>
                <c:pt idx="37">
                  <c:v>3740</c:v>
                </c:pt>
                <c:pt idx="38">
                  <c:v>3740</c:v>
                </c:pt>
                <c:pt idx="39">
                  <c:v>3740</c:v>
                </c:pt>
                <c:pt idx="40">
                  <c:v>3740</c:v>
                </c:pt>
                <c:pt idx="41">
                  <c:v>3740</c:v>
                </c:pt>
                <c:pt idx="42">
                  <c:v>3740</c:v>
                </c:pt>
                <c:pt idx="43">
                  <c:v>3740</c:v>
                </c:pt>
                <c:pt idx="44">
                  <c:v>3740</c:v>
                </c:pt>
                <c:pt idx="45">
                  <c:v>3740</c:v>
                </c:pt>
                <c:pt idx="46">
                  <c:v>3740</c:v>
                </c:pt>
                <c:pt idx="47">
                  <c:v>3740</c:v>
                </c:pt>
                <c:pt idx="48">
                  <c:v>3740</c:v>
                </c:pt>
                <c:pt idx="49">
                  <c:v>3740</c:v>
                </c:pt>
                <c:pt idx="50">
                  <c:v>3740</c:v>
                </c:pt>
                <c:pt idx="51">
                  <c:v>3740</c:v>
                </c:pt>
                <c:pt idx="52">
                  <c:v>2740</c:v>
                </c:pt>
                <c:pt idx="53">
                  <c:v>2740</c:v>
                </c:pt>
                <c:pt idx="54">
                  <c:v>2740</c:v>
                </c:pt>
                <c:pt idx="55">
                  <c:v>2740</c:v>
                </c:pt>
                <c:pt idx="56">
                  <c:v>2740</c:v>
                </c:pt>
                <c:pt idx="57">
                  <c:v>2740</c:v>
                </c:pt>
                <c:pt idx="58">
                  <c:v>2740</c:v>
                </c:pt>
                <c:pt idx="59">
                  <c:v>2740</c:v>
                </c:pt>
                <c:pt idx="60">
                  <c:v>2740</c:v>
                </c:pt>
                <c:pt idx="61">
                  <c:v>2740</c:v>
                </c:pt>
                <c:pt idx="62">
                  <c:v>2740</c:v>
                </c:pt>
                <c:pt idx="63">
                  <c:v>2740</c:v>
                </c:pt>
                <c:pt idx="64">
                  <c:v>2740</c:v>
                </c:pt>
                <c:pt idx="65">
                  <c:v>2740</c:v>
                </c:pt>
                <c:pt idx="66">
                  <c:v>2740</c:v>
                </c:pt>
                <c:pt idx="67">
                  <c:v>2740</c:v>
                </c:pt>
                <c:pt idx="68">
                  <c:v>2740</c:v>
                </c:pt>
                <c:pt idx="69">
                  <c:v>2740</c:v>
                </c:pt>
                <c:pt idx="70">
                  <c:v>2740</c:v>
                </c:pt>
                <c:pt idx="71">
                  <c:v>2740</c:v>
                </c:pt>
                <c:pt idx="72">
                  <c:v>2740</c:v>
                </c:pt>
                <c:pt idx="73">
                  <c:v>2740</c:v>
                </c:pt>
                <c:pt idx="74">
                  <c:v>2740</c:v>
                </c:pt>
                <c:pt idx="75">
                  <c:v>2740</c:v>
                </c:pt>
                <c:pt idx="76">
                  <c:v>2740</c:v>
                </c:pt>
                <c:pt idx="77">
                  <c:v>2740</c:v>
                </c:pt>
                <c:pt idx="78">
                  <c:v>2740</c:v>
                </c:pt>
                <c:pt idx="79">
                  <c:v>2740</c:v>
                </c:pt>
                <c:pt idx="80">
                  <c:v>2740</c:v>
                </c:pt>
                <c:pt idx="81">
                  <c:v>2740</c:v>
                </c:pt>
                <c:pt idx="82">
                  <c:v>2740</c:v>
                </c:pt>
                <c:pt idx="83">
                  <c:v>2740</c:v>
                </c:pt>
                <c:pt idx="84">
                  <c:v>2740</c:v>
                </c:pt>
                <c:pt idx="85">
                  <c:v>2740</c:v>
                </c:pt>
                <c:pt idx="86">
                  <c:v>2740</c:v>
                </c:pt>
                <c:pt idx="87">
                  <c:v>2740</c:v>
                </c:pt>
                <c:pt idx="88">
                  <c:v>2740</c:v>
                </c:pt>
                <c:pt idx="89">
                  <c:v>2740</c:v>
                </c:pt>
                <c:pt idx="90">
                  <c:v>2740</c:v>
                </c:pt>
                <c:pt idx="91">
                  <c:v>2740</c:v>
                </c:pt>
                <c:pt idx="92">
                  <c:v>2740</c:v>
                </c:pt>
                <c:pt idx="93">
                  <c:v>2740</c:v>
                </c:pt>
                <c:pt idx="94">
                  <c:v>2740</c:v>
                </c:pt>
                <c:pt idx="95">
                  <c:v>2740</c:v>
                </c:pt>
                <c:pt idx="96">
                  <c:v>2740</c:v>
                </c:pt>
                <c:pt idx="97">
                  <c:v>2740</c:v>
                </c:pt>
                <c:pt idx="98">
                  <c:v>2740</c:v>
                </c:pt>
                <c:pt idx="99">
                  <c:v>2740</c:v>
                </c:pt>
                <c:pt idx="100">
                  <c:v>2740</c:v>
                </c:pt>
                <c:pt idx="101">
                  <c:v>2740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MomentInertia!$D$7:$D$109</c:f>
              <c:numCache>
                <c:formatCode>General</c:formatCode>
                <c:ptCount val="103"/>
                <c:pt idx="0">
                  <c:v>33.700000000000003</c:v>
                </c:pt>
                <c:pt idx="1">
                  <c:v>67.400000000000006</c:v>
                </c:pt>
                <c:pt idx="2">
                  <c:v>101.1</c:v>
                </c:pt>
                <c:pt idx="3">
                  <c:v>134.80000000000001</c:v>
                </c:pt>
                <c:pt idx="4">
                  <c:v>168.5</c:v>
                </c:pt>
                <c:pt idx="5">
                  <c:v>202.2</c:v>
                </c:pt>
                <c:pt idx="6">
                  <c:v>235.9</c:v>
                </c:pt>
                <c:pt idx="7">
                  <c:v>269.60000000000002</c:v>
                </c:pt>
                <c:pt idx="8">
                  <c:v>303.3</c:v>
                </c:pt>
                <c:pt idx="9">
                  <c:v>337</c:v>
                </c:pt>
                <c:pt idx="10">
                  <c:v>370.7</c:v>
                </c:pt>
                <c:pt idx="11">
                  <c:v>404.4</c:v>
                </c:pt>
                <c:pt idx="12">
                  <c:v>438.1</c:v>
                </c:pt>
                <c:pt idx="13">
                  <c:v>471.8</c:v>
                </c:pt>
                <c:pt idx="14">
                  <c:v>505.5</c:v>
                </c:pt>
                <c:pt idx="15">
                  <c:v>539.20000000000005</c:v>
                </c:pt>
                <c:pt idx="16">
                  <c:v>572.9</c:v>
                </c:pt>
                <c:pt idx="17">
                  <c:v>606.6</c:v>
                </c:pt>
                <c:pt idx="18">
                  <c:v>640.29999999999995</c:v>
                </c:pt>
                <c:pt idx="19">
                  <c:v>674</c:v>
                </c:pt>
                <c:pt idx="20">
                  <c:v>707.7</c:v>
                </c:pt>
                <c:pt idx="21">
                  <c:v>741.4</c:v>
                </c:pt>
                <c:pt idx="22">
                  <c:v>775.1</c:v>
                </c:pt>
                <c:pt idx="23">
                  <c:v>808.8</c:v>
                </c:pt>
                <c:pt idx="24">
                  <c:v>842.5</c:v>
                </c:pt>
                <c:pt idx="25">
                  <c:v>876.2</c:v>
                </c:pt>
                <c:pt idx="26">
                  <c:v>909.9</c:v>
                </c:pt>
                <c:pt idx="27">
                  <c:v>943.6</c:v>
                </c:pt>
                <c:pt idx="28">
                  <c:v>977.3</c:v>
                </c:pt>
                <c:pt idx="29">
                  <c:v>1011</c:v>
                </c:pt>
                <c:pt idx="30">
                  <c:v>1044.7</c:v>
                </c:pt>
                <c:pt idx="31">
                  <c:v>1078.4000000000001</c:v>
                </c:pt>
                <c:pt idx="32">
                  <c:v>1112.0999999999999</c:v>
                </c:pt>
                <c:pt idx="33">
                  <c:v>1145.8</c:v>
                </c:pt>
                <c:pt idx="34">
                  <c:v>1179.5</c:v>
                </c:pt>
                <c:pt idx="35">
                  <c:v>1213.2</c:v>
                </c:pt>
                <c:pt idx="36">
                  <c:v>1246.9000000000001</c:v>
                </c:pt>
                <c:pt idx="37">
                  <c:v>1280.5999999999999</c:v>
                </c:pt>
                <c:pt idx="38">
                  <c:v>1314.3</c:v>
                </c:pt>
                <c:pt idx="39">
                  <c:v>1348</c:v>
                </c:pt>
                <c:pt idx="40">
                  <c:v>1381.7</c:v>
                </c:pt>
                <c:pt idx="41">
                  <c:v>1415.4</c:v>
                </c:pt>
                <c:pt idx="42">
                  <c:v>1449.1</c:v>
                </c:pt>
                <c:pt idx="43">
                  <c:v>1482.8</c:v>
                </c:pt>
                <c:pt idx="44">
                  <c:v>1516.5</c:v>
                </c:pt>
                <c:pt idx="45">
                  <c:v>1550.2</c:v>
                </c:pt>
                <c:pt idx="46">
                  <c:v>1583.9</c:v>
                </c:pt>
                <c:pt idx="47">
                  <c:v>1617.6</c:v>
                </c:pt>
                <c:pt idx="48">
                  <c:v>1651.3</c:v>
                </c:pt>
                <c:pt idx="49">
                  <c:v>1685</c:v>
                </c:pt>
                <c:pt idx="50">
                  <c:v>1718.7</c:v>
                </c:pt>
                <c:pt idx="51">
                  <c:v>1730</c:v>
                </c:pt>
                <c:pt idx="52">
                  <c:v>1752.4</c:v>
                </c:pt>
                <c:pt idx="53">
                  <c:v>1786.1</c:v>
                </c:pt>
                <c:pt idx="54">
                  <c:v>1819.8</c:v>
                </c:pt>
                <c:pt idx="55">
                  <c:v>1853.5</c:v>
                </c:pt>
                <c:pt idx="56">
                  <c:v>1887.2</c:v>
                </c:pt>
                <c:pt idx="57">
                  <c:v>1920.9</c:v>
                </c:pt>
                <c:pt idx="58">
                  <c:v>1954.6</c:v>
                </c:pt>
                <c:pt idx="59">
                  <c:v>1988.3</c:v>
                </c:pt>
                <c:pt idx="60">
                  <c:v>2022</c:v>
                </c:pt>
                <c:pt idx="61">
                  <c:v>2055.6999999999998</c:v>
                </c:pt>
                <c:pt idx="62">
                  <c:v>2089.4</c:v>
                </c:pt>
                <c:pt idx="63">
                  <c:v>2123.1</c:v>
                </c:pt>
                <c:pt idx="64">
                  <c:v>2156.8000000000002</c:v>
                </c:pt>
                <c:pt idx="65">
                  <c:v>2190.5</c:v>
                </c:pt>
                <c:pt idx="66">
                  <c:v>2224.1999999999998</c:v>
                </c:pt>
                <c:pt idx="67">
                  <c:v>2257.9</c:v>
                </c:pt>
                <c:pt idx="68">
                  <c:v>2291.6</c:v>
                </c:pt>
                <c:pt idx="69">
                  <c:v>2325.3000000000002</c:v>
                </c:pt>
                <c:pt idx="70">
                  <c:v>2359</c:v>
                </c:pt>
                <c:pt idx="71">
                  <c:v>2392.6999999999998</c:v>
                </c:pt>
                <c:pt idx="72">
                  <c:v>2426.4</c:v>
                </c:pt>
                <c:pt idx="73">
                  <c:v>2460.1</c:v>
                </c:pt>
                <c:pt idx="74">
                  <c:v>2493.8000000000002</c:v>
                </c:pt>
                <c:pt idx="75">
                  <c:v>2527.5</c:v>
                </c:pt>
                <c:pt idx="76">
                  <c:v>2561.1999999999998</c:v>
                </c:pt>
                <c:pt idx="77">
                  <c:v>2594.9</c:v>
                </c:pt>
                <c:pt idx="78">
                  <c:v>2628.6</c:v>
                </c:pt>
                <c:pt idx="79">
                  <c:v>2662.3</c:v>
                </c:pt>
                <c:pt idx="80">
                  <c:v>2696</c:v>
                </c:pt>
                <c:pt idx="81">
                  <c:v>2729.7</c:v>
                </c:pt>
                <c:pt idx="82">
                  <c:v>2763.4</c:v>
                </c:pt>
                <c:pt idx="83">
                  <c:v>2797.1</c:v>
                </c:pt>
                <c:pt idx="84">
                  <c:v>2830.8</c:v>
                </c:pt>
                <c:pt idx="85">
                  <c:v>2864.5</c:v>
                </c:pt>
                <c:pt idx="86">
                  <c:v>2898.2</c:v>
                </c:pt>
                <c:pt idx="87">
                  <c:v>2931.9</c:v>
                </c:pt>
                <c:pt idx="88">
                  <c:v>2965.6</c:v>
                </c:pt>
                <c:pt idx="89">
                  <c:v>2999.3</c:v>
                </c:pt>
                <c:pt idx="90">
                  <c:v>3033</c:v>
                </c:pt>
                <c:pt idx="91">
                  <c:v>3066.7</c:v>
                </c:pt>
                <c:pt idx="92">
                  <c:v>3100.4</c:v>
                </c:pt>
                <c:pt idx="93">
                  <c:v>3134.1</c:v>
                </c:pt>
                <c:pt idx="94">
                  <c:v>3167.8</c:v>
                </c:pt>
                <c:pt idx="95">
                  <c:v>3201.5</c:v>
                </c:pt>
                <c:pt idx="96">
                  <c:v>3201.5</c:v>
                </c:pt>
                <c:pt idx="97">
                  <c:v>3235.2</c:v>
                </c:pt>
                <c:pt idx="98">
                  <c:v>3268.9</c:v>
                </c:pt>
                <c:pt idx="99">
                  <c:v>3302.6</c:v>
                </c:pt>
                <c:pt idx="100">
                  <c:v>3336.3</c:v>
                </c:pt>
                <c:pt idx="101">
                  <c:v>3370</c:v>
                </c:pt>
                <c:pt idx="102">
                  <c:v>3370</c:v>
                </c:pt>
              </c:numCache>
            </c:numRef>
          </c:xVal>
          <c:yVal>
            <c:numRef>
              <c:f>MomentInertia!#REF!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263808"/>
        <c:axId val="65264384"/>
      </c:scatterChart>
      <c:valAx>
        <c:axId val="65263808"/>
        <c:scaling>
          <c:orientation val="minMax"/>
          <c:max val="3500"/>
        </c:scaling>
        <c:delete val="0"/>
        <c:axPos val="b"/>
        <c:majorGridlines>
          <c:spPr>
            <a:ln w="19050">
              <a:solidFill>
                <a:srgbClr val="FFFF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>
                    <a:solidFill>
                      <a:srgbClr val="FFFF00"/>
                    </a:solidFill>
                  </a:rPr>
                  <a:t>Distance</a:t>
                </a:r>
                <a:r>
                  <a:rPr lang="en-US" sz="1400" baseline="0">
                    <a:solidFill>
                      <a:srgbClr val="FFFF00"/>
                    </a:solidFill>
                  </a:rPr>
                  <a:t> from Center of Mars (km)</a:t>
                </a:r>
                <a:endParaRPr lang="en-US" sz="1400">
                  <a:solidFill>
                    <a:srgbClr val="FFFF0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rgbClr val="FFFF00"/>
                </a:solidFill>
              </a:defRPr>
            </a:pPr>
            <a:endParaRPr lang="en-US"/>
          </a:p>
        </c:txPr>
        <c:crossAx val="65264384"/>
        <c:crosses val="autoZero"/>
        <c:crossBetween val="midCat"/>
      </c:valAx>
      <c:valAx>
        <c:axId val="65264384"/>
        <c:scaling>
          <c:orientation val="minMax"/>
          <c:max val="15000"/>
          <c:min val="0"/>
        </c:scaling>
        <c:delete val="0"/>
        <c:axPos val="l"/>
        <c:majorGridlines>
          <c:spPr>
            <a:ln w="19050">
              <a:solidFill>
                <a:srgbClr val="FFFF00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>
                    <a:solidFill>
                      <a:srgbClr val="FFFF00"/>
                    </a:solidFill>
                  </a:rPr>
                  <a:t>Density</a:t>
                </a:r>
                <a:r>
                  <a:rPr lang="en-US" sz="1600" baseline="0">
                    <a:solidFill>
                      <a:srgbClr val="FFFF00"/>
                    </a:solidFill>
                  </a:rPr>
                  <a:t>  (kg/m3)</a:t>
                </a:r>
                <a:endParaRPr lang="en-US" sz="1600">
                  <a:solidFill>
                    <a:srgbClr val="FFFF0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rgbClr val="FFFF00"/>
                </a:solidFill>
              </a:defRPr>
            </a:pPr>
            <a:endParaRPr lang="en-US"/>
          </a:p>
        </c:txPr>
        <c:crossAx val="65263808"/>
        <c:crosses val="autoZero"/>
        <c:crossBetween val="midCat"/>
      </c:valAx>
      <c:spPr>
        <a:solidFill>
          <a:schemeClr val="tx1">
            <a:alpha val="50000"/>
          </a:schemeClr>
        </a:solidFill>
      </c:spPr>
    </c:plotArea>
    <c:plotVisOnly val="1"/>
    <c:dispBlanksAs val="gap"/>
    <c:showDLblsOverMax val="0"/>
  </c:chart>
  <c:spPr>
    <a:solidFill>
      <a:schemeClr val="tx2">
        <a:lumMod val="40000"/>
        <a:lumOff val="60000"/>
        <a:alpha val="47000"/>
      </a:schemeClr>
    </a:solidFill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Scroll" dx="16" fmlaLink="$G$8" horiz="1" max="100" page="10" val="10"/>
</file>

<file path=xl/ctrlProps/ctrlProp2.xml><?xml version="1.0" encoding="utf-8"?>
<formControlPr xmlns="http://schemas.microsoft.com/office/spreadsheetml/2009/9/main" objectType="Scroll" dx="16" fmlaLink="$G$11" horiz="1" max="100" page="10" val="0"/>
</file>

<file path=xl/ctrlProps/ctrlProp3.xml><?xml version="1.0" encoding="utf-8"?>
<formControlPr xmlns="http://schemas.microsoft.com/office/spreadsheetml/2009/9/main" objectType="Scroll" dx="16" fmlaLink="$G$5" horiz="1" max="100" page="10" val="37"/>
</file>

<file path=xl/ctrlProps/ctrlProp4.xml><?xml version="1.0" encoding="utf-8"?>
<formControlPr xmlns="http://schemas.microsoft.com/office/spreadsheetml/2009/9/main" objectType="Scroll" dx="16" fmlaLink="$H$20" horiz="1" max="100" page="10" val="20"/>
</file>

<file path=xl/ctrlProps/ctrlProp5.xml><?xml version="1.0" encoding="utf-8"?>
<formControlPr xmlns="http://schemas.microsoft.com/office/spreadsheetml/2009/9/main" objectType="Scroll" dx="16" fmlaLink="$K$20" horiz="1" max="100" page="10" val="0"/>
</file>

<file path=xl/ctrlProps/ctrlProp6.xml><?xml version="1.0" encoding="utf-8"?>
<formControlPr xmlns="http://schemas.microsoft.com/office/spreadsheetml/2009/9/main" objectType="Scroll" dx="16" fmlaLink="$N$20" horiz="1" max="100" page="10" val="21"/>
</file>

<file path=xl/ctrlProps/ctrlProp7.xml><?xml version="1.0" encoding="utf-8"?>
<formControlPr xmlns="http://schemas.microsoft.com/office/spreadsheetml/2009/9/main" objectType="Scroll" dx="16" fmlaLink="$I$19" horiz="1" max="100" page="10" val="10"/>
</file>

<file path=xl/ctrlProps/ctrlProp8.xml><?xml version="1.0" encoding="utf-8"?>
<formControlPr xmlns="http://schemas.microsoft.com/office/spreadsheetml/2009/9/main" objectType="Scroll" dx="16" fmlaLink="$L$19" horiz="1" max="100" page="10" val="0"/>
</file>

<file path=xl/ctrlProps/ctrlProp9.xml><?xml version="1.0" encoding="utf-8"?>
<formControlPr xmlns="http://schemas.microsoft.com/office/spreadsheetml/2009/9/main" objectType="Scroll" dx="16" fmlaLink="$O$19" horiz="1" max="100" page="10" val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</xdr:row>
          <xdr:rowOff>133350</xdr:rowOff>
        </xdr:from>
        <xdr:to>
          <xdr:col>7</xdr:col>
          <xdr:colOff>1209675</xdr:colOff>
          <xdr:row>7</xdr:row>
          <xdr:rowOff>142875</xdr:rowOff>
        </xdr:to>
        <xdr:sp macro="" textlink="">
          <xdr:nvSpPr>
            <xdr:cNvPr id="8193" name="Scroll Bar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600075</xdr:colOff>
          <xdr:row>9</xdr:row>
          <xdr:rowOff>133350</xdr:rowOff>
        </xdr:from>
        <xdr:to>
          <xdr:col>8</xdr:col>
          <xdr:colOff>0</xdr:colOff>
          <xdr:row>10</xdr:row>
          <xdr:rowOff>152400</xdr:rowOff>
        </xdr:to>
        <xdr:sp macro="" textlink="">
          <xdr:nvSpPr>
            <xdr:cNvPr id="8194" name="Scroll Bar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19050</xdr:colOff>
      <xdr:row>11</xdr:row>
      <xdr:rowOff>185737</xdr:rowOff>
    </xdr:from>
    <xdr:to>
      <xdr:col>11</xdr:col>
      <xdr:colOff>419100</xdr:colOff>
      <xdr:row>26</xdr:row>
      <xdr:rowOff>71437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</xdr:row>
          <xdr:rowOff>133350</xdr:rowOff>
        </xdr:from>
        <xdr:to>
          <xdr:col>7</xdr:col>
          <xdr:colOff>1200150</xdr:colOff>
          <xdr:row>5</xdr:row>
          <xdr:rowOff>0</xdr:rowOff>
        </xdr:to>
        <xdr:sp macro="" textlink="">
          <xdr:nvSpPr>
            <xdr:cNvPr id="8195" name="Scroll Bar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18</xdr:row>
          <xdr:rowOff>95250</xdr:rowOff>
        </xdr:from>
        <xdr:to>
          <xdr:col>9</xdr:col>
          <xdr:colOff>133350</xdr:colOff>
          <xdr:row>20</xdr:row>
          <xdr:rowOff>57150</xdr:rowOff>
        </xdr:to>
        <xdr:sp macro="" textlink="">
          <xdr:nvSpPr>
            <xdr:cNvPr id="10244" name="Scroll Bar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18</xdr:row>
          <xdr:rowOff>123825</xdr:rowOff>
        </xdr:from>
        <xdr:to>
          <xdr:col>11</xdr:col>
          <xdr:colOff>1028700</xdr:colOff>
          <xdr:row>20</xdr:row>
          <xdr:rowOff>57150</xdr:rowOff>
        </xdr:to>
        <xdr:sp macro="" textlink="">
          <xdr:nvSpPr>
            <xdr:cNvPr id="10245" name="Scroll Bar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18</xdr:row>
          <xdr:rowOff>133350</xdr:rowOff>
        </xdr:from>
        <xdr:to>
          <xdr:col>15</xdr:col>
          <xdr:colOff>133350</xdr:colOff>
          <xdr:row>20</xdr:row>
          <xdr:rowOff>66675</xdr:rowOff>
        </xdr:to>
        <xdr:sp macro="" textlink="">
          <xdr:nvSpPr>
            <xdr:cNvPr id="10246" name="Scroll Bar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7</xdr:col>
      <xdr:colOff>438150</xdr:colOff>
      <xdr:row>0</xdr:row>
      <xdr:rowOff>166687</xdr:rowOff>
    </xdr:from>
    <xdr:to>
      <xdr:col>15</xdr:col>
      <xdr:colOff>133350</xdr:colOff>
      <xdr:row>16</xdr:row>
      <xdr:rowOff>52387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123825</xdr:colOff>
          <xdr:row>17</xdr:row>
          <xdr:rowOff>95250</xdr:rowOff>
        </xdr:from>
        <xdr:to>
          <xdr:col>9</xdr:col>
          <xdr:colOff>1152525</xdr:colOff>
          <xdr:row>19</xdr:row>
          <xdr:rowOff>57150</xdr:rowOff>
        </xdr:to>
        <xdr:sp macro="" textlink="">
          <xdr:nvSpPr>
            <xdr:cNvPr id="6147" name="Scroll Bar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17</xdr:row>
          <xdr:rowOff>123825</xdr:rowOff>
        </xdr:from>
        <xdr:to>
          <xdr:col>13</xdr:col>
          <xdr:colOff>419100</xdr:colOff>
          <xdr:row>19</xdr:row>
          <xdr:rowOff>57150</xdr:rowOff>
        </xdr:to>
        <xdr:sp macro="" textlink="">
          <xdr:nvSpPr>
            <xdr:cNvPr id="6148" name="Scroll Bar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17</xdr:row>
          <xdr:rowOff>133350</xdr:rowOff>
        </xdr:from>
        <xdr:to>
          <xdr:col>16</xdr:col>
          <xdr:colOff>428625</xdr:colOff>
          <xdr:row>19</xdr:row>
          <xdr:rowOff>66675</xdr:rowOff>
        </xdr:to>
        <xdr:sp macro="" textlink="">
          <xdr:nvSpPr>
            <xdr:cNvPr id="6149" name="Scroll Bar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8</xdr:col>
      <xdr:colOff>380999</xdr:colOff>
      <xdr:row>1</xdr:row>
      <xdr:rowOff>128587</xdr:rowOff>
    </xdr:from>
    <xdr:to>
      <xdr:col>16</xdr:col>
      <xdr:colOff>495299</xdr:colOff>
      <xdr:row>16</xdr:row>
      <xdr:rowOff>14287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2.jpe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image" Target="../media/image3.jpeg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image" Target="../media/image4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P35"/>
  <sheetViews>
    <sheetView showGridLines="0" tabSelected="1" workbookViewId="0">
      <selection activeCell="E7" sqref="E7"/>
    </sheetView>
  </sheetViews>
  <sheetFormatPr defaultRowHeight="15" x14ac:dyDescent="0.25"/>
  <sheetData>
    <row r="5" spans="4:16" x14ac:dyDescent="0.25"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4:16" x14ac:dyDescent="0.25"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4:16" ht="36" x14ac:dyDescent="0.55000000000000004">
      <c r="D7" s="3"/>
      <c r="E7" s="4" t="s">
        <v>30</v>
      </c>
      <c r="F7" s="4"/>
      <c r="G7" s="4"/>
      <c r="H7" s="4"/>
      <c r="I7" s="4"/>
      <c r="J7" s="4"/>
      <c r="K7" s="4"/>
      <c r="L7" s="4"/>
      <c r="M7" s="4"/>
      <c r="N7" s="4"/>
      <c r="O7" s="4"/>
      <c r="P7" s="3"/>
    </row>
    <row r="8" spans="4:16" x14ac:dyDescent="0.25"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4:16" x14ac:dyDescent="0.25"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4:16" x14ac:dyDescent="0.25"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spans="4:16" ht="21" x14ac:dyDescent="0.35">
      <c r="D11" s="55" t="s">
        <v>56</v>
      </c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</row>
    <row r="12" spans="4:16" ht="21" x14ac:dyDescent="0.35">
      <c r="D12" s="55" t="s">
        <v>73</v>
      </c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</row>
    <row r="13" spans="4:16" ht="21" x14ac:dyDescent="0.35">
      <c r="D13" s="55" t="s">
        <v>74</v>
      </c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</row>
    <row r="14" spans="4:16" ht="21" x14ac:dyDescent="0.35">
      <c r="D14" s="55" t="s">
        <v>57</v>
      </c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</row>
    <row r="15" spans="4:16" ht="21" x14ac:dyDescent="0.35">
      <c r="D15" s="55" t="s">
        <v>58</v>
      </c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</row>
    <row r="16" spans="4:16" ht="21" x14ac:dyDescent="0.35"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</row>
    <row r="17" spans="4:16" ht="21" x14ac:dyDescent="0.35">
      <c r="D17" s="55" t="s">
        <v>59</v>
      </c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</row>
    <row r="18" spans="4:16" ht="21" x14ac:dyDescent="0.35">
      <c r="D18" s="55"/>
      <c r="E18" s="55" t="s">
        <v>60</v>
      </c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</row>
    <row r="19" spans="4:16" ht="21" x14ac:dyDescent="0.35">
      <c r="D19" s="55"/>
      <c r="E19" s="55" t="s">
        <v>61</v>
      </c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</row>
    <row r="20" spans="4:16" ht="21" x14ac:dyDescent="0.35">
      <c r="D20" s="55"/>
      <c r="E20" s="55" t="s">
        <v>62</v>
      </c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</row>
    <row r="21" spans="4:16" ht="21" x14ac:dyDescent="0.35">
      <c r="D21" s="55"/>
      <c r="E21" s="55" t="s">
        <v>63</v>
      </c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</row>
    <row r="22" spans="4:16" ht="21" x14ac:dyDescent="0.35"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</row>
    <row r="23" spans="4:16" ht="21" x14ac:dyDescent="0.35">
      <c r="D23" s="55" t="s">
        <v>64</v>
      </c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</row>
    <row r="24" spans="4:16" ht="21" x14ac:dyDescent="0.35">
      <c r="D24" s="55"/>
      <c r="E24" s="55" t="s">
        <v>65</v>
      </c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</row>
    <row r="25" spans="4:16" ht="21" x14ac:dyDescent="0.35">
      <c r="D25" s="55"/>
      <c r="E25" s="55" t="s">
        <v>66</v>
      </c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</row>
    <row r="26" spans="4:16" ht="21" x14ac:dyDescent="0.35">
      <c r="D26" s="55"/>
      <c r="E26" s="55" t="s">
        <v>67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</row>
    <row r="27" spans="4:16" ht="21" x14ac:dyDescent="0.35">
      <c r="D27" s="55"/>
      <c r="E27" s="55" t="s">
        <v>68</v>
      </c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</row>
    <row r="28" spans="4:16" ht="21" x14ac:dyDescent="0.35"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</row>
    <row r="29" spans="4:16" ht="21" x14ac:dyDescent="0.35">
      <c r="D29" s="55" t="s">
        <v>69</v>
      </c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</row>
    <row r="30" spans="4:16" ht="21" x14ac:dyDescent="0.35">
      <c r="D30" s="55"/>
      <c r="E30" s="55" t="s">
        <v>75</v>
      </c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</row>
    <row r="31" spans="4:16" ht="21" x14ac:dyDescent="0.35">
      <c r="D31" s="54"/>
      <c r="E31" s="55" t="s">
        <v>70</v>
      </c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</row>
    <row r="32" spans="4:16" ht="21" x14ac:dyDescent="0.35">
      <c r="D32" s="54"/>
      <c r="E32" s="55" t="s">
        <v>71</v>
      </c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</row>
    <row r="33" spans="4:16" ht="21" x14ac:dyDescent="0.35">
      <c r="D33" s="54"/>
      <c r="E33" s="55" t="s">
        <v>72</v>
      </c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</row>
    <row r="34" spans="4:16" ht="18.75" x14ac:dyDescent="0.3"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4:16" ht="18.75" x14ac:dyDescent="0.3"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</row>
  </sheetData>
  <pageMargins left="0.7" right="0.7" top="0.75" bottom="0.75" header="0.3" footer="0.3"/>
  <pageSetup orientation="portrait" horizontalDpi="4294967293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31"/>
  <sheetViews>
    <sheetView showGridLines="0" workbookViewId="0">
      <selection activeCell="F19" sqref="F19"/>
    </sheetView>
  </sheetViews>
  <sheetFormatPr defaultRowHeight="15" x14ac:dyDescent="0.25"/>
  <cols>
    <col min="6" max="6" width="15.28515625" customWidth="1"/>
    <col min="8" max="8" width="18.42578125" customWidth="1"/>
    <col min="9" max="9" width="47.140625" bestFit="1" customWidth="1"/>
  </cols>
  <sheetData>
    <row r="2" spans="1:12" x14ac:dyDescent="0.25">
      <c r="E2" s="60" t="s">
        <v>31</v>
      </c>
      <c r="F2" s="61"/>
      <c r="G2" s="61"/>
      <c r="H2" s="61"/>
      <c r="I2" s="61"/>
      <c r="J2" s="61"/>
      <c r="K2" s="61"/>
    </row>
    <row r="3" spans="1:12" x14ac:dyDescent="0.25">
      <c r="E3" s="61"/>
      <c r="F3" s="61"/>
      <c r="G3" s="61"/>
      <c r="H3" s="61"/>
      <c r="I3" s="61"/>
      <c r="J3" s="61"/>
      <c r="K3" s="61"/>
    </row>
    <row r="4" spans="1:12" x14ac:dyDescent="0.25">
      <c r="B4" s="62" t="s">
        <v>32</v>
      </c>
      <c r="C4" s="62"/>
      <c r="D4" s="62"/>
      <c r="E4" s="18"/>
    </row>
    <row r="5" spans="1:12" ht="21" x14ac:dyDescent="0.35">
      <c r="A5" s="3"/>
      <c r="B5" s="9"/>
      <c r="C5" s="9" t="s">
        <v>37</v>
      </c>
      <c r="D5" s="9" t="s">
        <v>23</v>
      </c>
      <c r="E5" s="19" t="s">
        <v>33</v>
      </c>
      <c r="F5" s="17" t="s">
        <v>4</v>
      </c>
      <c r="G5" s="15">
        <v>37</v>
      </c>
      <c r="H5" s="3"/>
      <c r="J5" s="42">
        <f>(9000+$G$5*5)</f>
        <v>9185</v>
      </c>
      <c r="K5" s="26" t="s">
        <v>25</v>
      </c>
      <c r="L5" s="3"/>
    </row>
    <row r="6" spans="1:12" ht="21" x14ac:dyDescent="0.35">
      <c r="A6" s="3"/>
      <c r="B6" s="9" t="s">
        <v>2</v>
      </c>
      <c r="C6" s="9" t="s">
        <v>1</v>
      </c>
      <c r="D6" s="9" t="s">
        <v>1</v>
      </c>
      <c r="E6" s="19" t="s">
        <v>34</v>
      </c>
      <c r="F6" s="16"/>
      <c r="G6" s="15"/>
      <c r="H6" s="3"/>
      <c r="I6" s="43"/>
      <c r="J6" s="26"/>
      <c r="K6" s="26"/>
      <c r="L6" s="3"/>
    </row>
    <row r="7" spans="1:12" ht="21.75" thickBot="1" x14ac:dyDescent="0.4">
      <c r="A7" s="3"/>
      <c r="B7" s="10" t="s">
        <v>19</v>
      </c>
      <c r="C7" s="10" t="s">
        <v>20</v>
      </c>
      <c r="D7" s="10" t="s">
        <v>20</v>
      </c>
      <c r="E7" s="20" t="s">
        <v>20</v>
      </c>
      <c r="F7" s="16"/>
      <c r="G7" s="15"/>
      <c r="H7" s="3"/>
      <c r="I7" s="43"/>
      <c r="J7" s="26"/>
      <c r="K7" s="26"/>
      <c r="L7" s="3"/>
    </row>
    <row r="8" spans="1:12" ht="21" x14ac:dyDescent="0.35">
      <c r="A8" s="3"/>
      <c r="B8" s="9">
        <v>0</v>
      </c>
      <c r="C8" s="9">
        <v>6102</v>
      </c>
      <c r="D8" s="12">
        <f>(C8+3370)</f>
        <v>9472</v>
      </c>
      <c r="E8" s="11">
        <f>($J$5+$J$8*COS(6.242*(B8+16)/$J$11))</f>
        <v>9214.069746241039</v>
      </c>
      <c r="F8" s="17" t="s">
        <v>3</v>
      </c>
      <c r="G8" s="15">
        <v>10</v>
      </c>
      <c r="H8" s="3"/>
      <c r="J8" s="42">
        <f>(3*$G$8)</f>
        <v>30</v>
      </c>
      <c r="K8" s="26" t="s">
        <v>22</v>
      </c>
      <c r="L8" s="3"/>
    </row>
    <row r="9" spans="1:12" ht="21" x14ac:dyDescent="0.35">
      <c r="A9" s="3"/>
      <c r="B9" s="9">
        <v>33</v>
      </c>
      <c r="C9" s="9">
        <v>6077</v>
      </c>
      <c r="D9" s="12">
        <f t="shared" ref="D9:D24" si="0">(C9+3370)</f>
        <v>9447</v>
      </c>
      <c r="E9" s="11">
        <f t="shared" ref="E9:E24" si="1">($J$5+$J$8*COS(6.242*(B9+16)/$J$11))</f>
        <v>9206.6488448782948</v>
      </c>
      <c r="F9" s="16"/>
      <c r="G9" s="15"/>
      <c r="H9" s="3"/>
      <c r="I9" s="43"/>
      <c r="J9" s="26"/>
      <c r="K9" s="26"/>
      <c r="L9" s="3"/>
    </row>
    <row r="10" spans="1:12" ht="21" x14ac:dyDescent="0.35">
      <c r="A10" s="3"/>
      <c r="B10" s="9">
        <v>58</v>
      </c>
      <c r="C10" s="9">
        <v>6041</v>
      </c>
      <c r="D10" s="12">
        <f t="shared" si="0"/>
        <v>9411</v>
      </c>
      <c r="E10" s="11">
        <f t="shared" si="1"/>
        <v>9197.1238677881465</v>
      </c>
      <c r="F10" s="16"/>
      <c r="G10" s="15"/>
      <c r="H10" s="3"/>
      <c r="I10" s="43"/>
      <c r="J10" s="26"/>
      <c r="K10" s="26"/>
      <c r="L10" s="3"/>
    </row>
    <row r="11" spans="1:12" ht="21" x14ac:dyDescent="0.35">
      <c r="A11" s="3"/>
      <c r="B11" s="9">
        <v>85</v>
      </c>
      <c r="C11" s="9">
        <v>5995</v>
      </c>
      <c r="D11" s="12">
        <f t="shared" si="0"/>
        <v>9365</v>
      </c>
      <c r="E11" s="11">
        <f t="shared" si="1"/>
        <v>9184.8407405518919</v>
      </c>
      <c r="F11" s="17" t="s">
        <v>36</v>
      </c>
      <c r="G11" s="15">
        <v>0</v>
      </c>
      <c r="H11" s="3"/>
      <c r="J11" s="42">
        <f>(400+$G$11*2)</f>
        <v>400</v>
      </c>
      <c r="K11" s="26" t="s">
        <v>21</v>
      </c>
      <c r="L11" s="3"/>
    </row>
    <row r="12" spans="1:12" x14ac:dyDescent="0.25">
      <c r="A12" s="3"/>
      <c r="B12" s="9">
        <v>104</v>
      </c>
      <c r="C12" s="9">
        <v>5958</v>
      </c>
      <c r="D12" s="12">
        <f t="shared" si="0"/>
        <v>9328</v>
      </c>
      <c r="E12" s="11">
        <f t="shared" si="1"/>
        <v>9176.0827148043245</v>
      </c>
      <c r="F12" s="3"/>
      <c r="G12" s="3"/>
      <c r="H12" s="3"/>
      <c r="I12" s="3"/>
      <c r="J12" s="3"/>
      <c r="K12" s="3"/>
      <c r="L12" s="3"/>
    </row>
    <row r="13" spans="1:12" x14ac:dyDescent="0.25">
      <c r="A13" s="3"/>
      <c r="B13" s="9">
        <v>138</v>
      </c>
      <c r="C13" s="9">
        <v>5894</v>
      </c>
      <c r="D13" s="12">
        <f t="shared" si="0"/>
        <v>9264</v>
      </c>
      <c r="E13" s="11">
        <f t="shared" si="1"/>
        <v>9162.8140632427185</v>
      </c>
      <c r="F13" s="3"/>
      <c r="G13" s="3"/>
      <c r="H13" s="3"/>
      <c r="I13" s="3"/>
      <c r="J13" s="3"/>
      <c r="K13" s="3"/>
      <c r="L13" s="3"/>
    </row>
    <row r="14" spans="1:12" x14ac:dyDescent="0.25">
      <c r="A14" s="3"/>
      <c r="B14" s="9">
        <v>168</v>
      </c>
      <c r="C14" s="9">
        <v>5850</v>
      </c>
      <c r="D14" s="12">
        <f t="shared" si="0"/>
        <v>9220</v>
      </c>
      <c r="E14" s="11">
        <f t="shared" si="1"/>
        <v>9156.0890559422078</v>
      </c>
      <c r="F14" s="3"/>
      <c r="G14" s="3"/>
      <c r="H14" s="3"/>
      <c r="I14" s="3"/>
      <c r="J14" s="3"/>
      <c r="K14" s="3"/>
      <c r="L14" s="3"/>
    </row>
    <row r="15" spans="1:12" x14ac:dyDescent="0.25">
      <c r="A15" s="3"/>
      <c r="B15" s="9">
        <v>198</v>
      </c>
      <c r="C15" s="9">
        <v>5825</v>
      </c>
      <c r="D15" s="12">
        <f t="shared" si="0"/>
        <v>9195</v>
      </c>
      <c r="E15" s="11">
        <f t="shared" si="1"/>
        <v>9155.5854177268684</v>
      </c>
      <c r="F15" s="3"/>
      <c r="G15" s="3"/>
      <c r="H15" s="3"/>
      <c r="I15" s="3"/>
      <c r="J15" s="3"/>
      <c r="K15" s="3"/>
      <c r="L15" s="3"/>
    </row>
    <row r="16" spans="1:12" x14ac:dyDescent="0.25">
      <c r="A16" s="3"/>
      <c r="B16" s="9">
        <v>219</v>
      </c>
      <c r="C16" s="9">
        <v>5822</v>
      </c>
      <c r="D16" s="12">
        <f t="shared" si="0"/>
        <v>9192</v>
      </c>
      <c r="E16" s="11">
        <f t="shared" si="1"/>
        <v>9159.0490425404623</v>
      </c>
      <c r="F16" s="3"/>
      <c r="G16" s="3"/>
      <c r="H16" s="3"/>
      <c r="I16" s="3"/>
      <c r="J16" s="3"/>
      <c r="K16" s="3"/>
      <c r="L16" s="3"/>
    </row>
    <row r="17" spans="1:12" x14ac:dyDescent="0.25">
      <c r="A17" s="3"/>
      <c r="B17" s="9">
        <v>249</v>
      </c>
      <c r="C17" s="9">
        <v>5838</v>
      </c>
      <c r="D17" s="12">
        <f t="shared" si="0"/>
        <v>9208</v>
      </c>
      <c r="E17" s="11">
        <f t="shared" si="1"/>
        <v>9168.633028774002</v>
      </c>
      <c r="F17" s="3"/>
      <c r="G17" s="3"/>
      <c r="H17" s="3"/>
      <c r="I17" s="3"/>
      <c r="J17" s="3"/>
      <c r="K17" s="3"/>
      <c r="L17" s="3"/>
    </row>
    <row r="18" spans="1:12" x14ac:dyDescent="0.25">
      <c r="A18" s="3"/>
      <c r="B18" s="9">
        <v>266</v>
      </c>
      <c r="C18" s="9">
        <v>5855</v>
      </c>
      <c r="D18" s="12">
        <f t="shared" si="0"/>
        <v>9225</v>
      </c>
      <c r="E18" s="11">
        <f t="shared" si="1"/>
        <v>9175.797429932898</v>
      </c>
      <c r="F18" s="3"/>
      <c r="G18" s="3"/>
      <c r="H18" s="3"/>
      <c r="I18" s="3"/>
      <c r="J18" s="3"/>
      <c r="K18" s="3"/>
      <c r="L18" s="3"/>
    </row>
    <row r="19" spans="1:12" x14ac:dyDescent="0.25">
      <c r="A19" s="3"/>
      <c r="B19" s="9">
        <v>307</v>
      </c>
      <c r="C19" s="9">
        <v>5922</v>
      </c>
      <c r="D19" s="12">
        <f t="shared" si="0"/>
        <v>9292</v>
      </c>
      <c r="E19" s="11">
        <f t="shared" si="1"/>
        <v>9194.6652478773758</v>
      </c>
      <c r="F19" s="3"/>
      <c r="G19" s="3"/>
      <c r="H19" s="3"/>
      <c r="I19" s="3"/>
      <c r="J19" s="3"/>
      <c r="K19" s="3"/>
      <c r="L19" s="3"/>
    </row>
    <row r="20" spans="1:12" x14ac:dyDescent="0.25">
      <c r="A20" s="3"/>
      <c r="B20" s="9">
        <v>338</v>
      </c>
      <c r="C20" s="9">
        <v>5982</v>
      </c>
      <c r="D20" s="12">
        <f t="shared" si="0"/>
        <v>9352</v>
      </c>
      <c r="E20" s="11">
        <f t="shared" si="1"/>
        <v>9206.7654210567325</v>
      </c>
      <c r="F20" s="3"/>
      <c r="G20" s="3"/>
      <c r="H20" s="3"/>
      <c r="I20" s="3"/>
      <c r="J20" s="3"/>
      <c r="K20" s="3"/>
      <c r="L20" s="3"/>
    </row>
    <row r="21" spans="1:12" x14ac:dyDescent="0.25">
      <c r="A21" s="3"/>
      <c r="B21" s="9">
        <v>370</v>
      </c>
      <c r="C21" s="9">
        <v>6040</v>
      </c>
      <c r="D21" s="12">
        <f t="shared" si="0"/>
        <v>9410</v>
      </c>
      <c r="E21" s="11">
        <f t="shared" si="1"/>
        <v>9213.9943560363008</v>
      </c>
      <c r="F21" s="3"/>
      <c r="G21" s="3"/>
      <c r="H21" s="3"/>
      <c r="I21" s="3"/>
      <c r="J21" s="3"/>
      <c r="K21" s="3"/>
      <c r="L21" s="3"/>
    </row>
    <row r="22" spans="1:12" x14ac:dyDescent="0.25">
      <c r="A22" s="3"/>
      <c r="B22" s="9">
        <v>405</v>
      </c>
      <c r="C22" s="9">
        <v>6086</v>
      </c>
      <c r="D22" s="12">
        <f t="shared" si="0"/>
        <v>9456</v>
      </c>
      <c r="E22" s="11">
        <f t="shared" si="1"/>
        <v>9213.7769981512647</v>
      </c>
      <c r="F22" s="3"/>
      <c r="G22" s="3"/>
      <c r="H22" s="3"/>
      <c r="I22" s="3"/>
      <c r="J22" s="3"/>
      <c r="K22" s="3"/>
      <c r="L22" s="3"/>
    </row>
    <row r="23" spans="1:12" x14ac:dyDescent="0.25">
      <c r="A23" s="3"/>
      <c r="B23" s="9">
        <v>430</v>
      </c>
      <c r="C23" s="9">
        <v>6103</v>
      </c>
      <c r="D23" s="12">
        <f t="shared" si="0"/>
        <v>9473</v>
      </c>
      <c r="E23" s="11">
        <f t="shared" si="1"/>
        <v>9208.3903439466176</v>
      </c>
      <c r="F23" s="3"/>
      <c r="G23" s="3"/>
      <c r="H23" s="3"/>
      <c r="I23" s="3"/>
      <c r="J23" s="3"/>
      <c r="K23" s="3"/>
      <c r="L23" s="3"/>
    </row>
    <row r="24" spans="1:12" x14ac:dyDescent="0.25">
      <c r="A24" s="3"/>
      <c r="B24" s="9">
        <v>450</v>
      </c>
      <c r="C24" s="9">
        <v>6102</v>
      </c>
      <c r="D24" s="12">
        <f t="shared" si="0"/>
        <v>9472</v>
      </c>
      <c r="E24" s="11">
        <f t="shared" si="1"/>
        <v>9201.4921669222276</v>
      </c>
      <c r="F24" s="3"/>
      <c r="G24" s="3"/>
      <c r="H24" s="3"/>
      <c r="I24" s="3"/>
      <c r="J24" s="3"/>
      <c r="K24" s="3"/>
      <c r="L24" s="3"/>
    </row>
    <row r="25" spans="1:12" x14ac:dyDescent="0.25">
      <c r="A25" s="3"/>
      <c r="F25" s="3"/>
      <c r="G25" s="3"/>
      <c r="H25" s="3"/>
      <c r="I25" s="3"/>
      <c r="J25" s="3"/>
      <c r="K25" s="3"/>
      <c r="L25" s="3"/>
    </row>
    <row r="26" spans="1:12" x14ac:dyDescent="0.25">
      <c r="A26" s="3"/>
      <c r="F26" s="3"/>
      <c r="G26" s="3"/>
      <c r="H26" s="3"/>
      <c r="I26" s="3"/>
      <c r="J26" s="3"/>
      <c r="K26" s="3"/>
      <c r="L26" s="3"/>
    </row>
    <row r="27" spans="1:12" x14ac:dyDescent="0.25">
      <c r="A27" s="3"/>
      <c r="F27" s="3"/>
      <c r="G27" s="3"/>
      <c r="H27" s="3"/>
      <c r="I27" s="3"/>
      <c r="J27" s="3"/>
      <c r="K27" s="3"/>
      <c r="L27" s="3"/>
    </row>
    <row r="28" spans="1:12" x14ac:dyDescent="0.25">
      <c r="A28" s="3"/>
      <c r="F28" s="3"/>
      <c r="G28" s="3"/>
      <c r="H28" s="3"/>
      <c r="I28" s="3"/>
      <c r="J28" s="3"/>
      <c r="K28" s="3"/>
      <c r="L28" s="3"/>
    </row>
    <row r="29" spans="1:12" ht="18.75" x14ac:dyDescent="0.3">
      <c r="A29" s="3"/>
      <c r="F29" s="3"/>
      <c r="G29" s="59" t="s">
        <v>35</v>
      </c>
      <c r="H29" s="59"/>
      <c r="I29" s="14">
        <f>(6.4E+23*($J$11/459)^2/(($J$5)/9376)^3)</f>
        <v>5.1699923403552906E+23</v>
      </c>
      <c r="J29" s="8" t="s">
        <v>26</v>
      </c>
      <c r="K29" s="3"/>
      <c r="L29" s="3"/>
    </row>
    <row r="30" spans="1:12" ht="18.75" x14ac:dyDescent="0.3">
      <c r="A30" s="3"/>
      <c r="F30" s="3"/>
      <c r="G30" s="59" t="s">
        <v>24</v>
      </c>
      <c r="H30" s="59"/>
      <c r="I30" s="7">
        <f>(6.4E+23*($J$11/459)^2/(($J$5)/9376)^3)</f>
        <v>5.1699923403552906E+23</v>
      </c>
      <c r="J30" s="8" t="s">
        <v>26</v>
      </c>
      <c r="K30" s="3"/>
      <c r="L30" s="3"/>
    </row>
    <row r="31" spans="1:12" x14ac:dyDescent="0.25">
      <c r="I31" s="1"/>
    </row>
  </sheetData>
  <mergeCells count="4">
    <mergeCell ref="G30:H30"/>
    <mergeCell ref="E2:K3"/>
    <mergeCell ref="G29:H29"/>
    <mergeCell ref="B4:D4"/>
  </mergeCells>
  <pageMargins left="0.7" right="0.7" top="0.75" bottom="0.75" header="0.3" footer="0.3"/>
  <pageSetup orientation="portrait" horizontalDpi="4294967293" verticalDpi="0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5" name="Scroll Bar 1">
              <controlPr defaultSize="0" autoPict="0">
                <anchor moveWithCells="1">
                  <from>
                    <xdr:col>7</xdr:col>
                    <xdr:colOff>0</xdr:colOff>
                    <xdr:row>6</xdr:row>
                    <xdr:rowOff>133350</xdr:rowOff>
                  </from>
                  <to>
                    <xdr:col>7</xdr:col>
                    <xdr:colOff>1209675</xdr:colOff>
                    <xdr:row>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6" name="Scroll Bar 2">
              <controlPr defaultSize="0" autoPict="0">
                <anchor moveWithCells="1">
                  <from>
                    <xdr:col>6</xdr:col>
                    <xdr:colOff>600075</xdr:colOff>
                    <xdr:row>9</xdr:row>
                    <xdr:rowOff>133350</xdr:rowOff>
                  </from>
                  <to>
                    <xdr:col>8</xdr:col>
                    <xdr:colOff>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croll Bar 3">
              <controlPr defaultSize="0" autoPict="0">
                <anchor moveWithCells="1">
                  <from>
                    <xdr:col>7</xdr:col>
                    <xdr:colOff>9525</xdr:colOff>
                    <xdr:row>3</xdr:row>
                    <xdr:rowOff>133350</xdr:rowOff>
                  </from>
                  <to>
                    <xdr:col>7</xdr:col>
                    <xdr:colOff>1200150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114"/>
  <sheetViews>
    <sheetView showGridLines="0" workbookViewId="0">
      <selection activeCell="I24" sqref="I24"/>
    </sheetView>
  </sheetViews>
  <sheetFormatPr defaultRowHeight="15" x14ac:dyDescent="0.25"/>
  <cols>
    <col min="6" max="6" width="13.5703125" customWidth="1"/>
    <col min="9" max="9" width="16.42578125" customWidth="1"/>
    <col min="10" max="10" width="12" bestFit="1" customWidth="1"/>
    <col min="12" max="12" width="20.28515625" customWidth="1"/>
    <col min="13" max="13" width="12.7109375" customWidth="1"/>
    <col min="15" max="15" width="13.5703125" customWidth="1"/>
  </cols>
  <sheetData>
    <row r="2" spans="1:16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ht="23.25" x14ac:dyDescent="0.35">
      <c r="A5" s="3"/>
      <c r="B5" s="21" t="s">
        <v>7</v>
      </c>
      <c r="C5" s="21" t="s">
        <v>6</v>
      </c>
      <c r="D5" s="29">
        <v>3370</v>
      </c>
      <c r="E5" s="21" t="s">
        <v>0</v>
      </c>
      <c r="F5" s="5"/>
      <c r="G5" s="5"/>
      <c r="H5" s="3"/>
      <c r="I5" s="3"/>
      <c r="J5" s="3"/>
      <c r="K5" s="3"/>
      <c r="L5" s="3"/>
      <c r="M5" s="3"/>
      <c r="N5" s="3"/>
      <c r="O5" s="3"/>
      <c r="P5" s="3"/>
    </row>
    <row r="6" spans="1:16" x14ac:dyDescent="0.25">
      <c r="A6" s="3"/>
      <c r="B6" s="5"/>
      <c r="C6" s="5" t="s">
        <v>41</v>
      </c>
      <c r="D6" s="22" t="s">
        <v>42</v>
      </c>
      <c r="E6" s="5" t="s">
        <v>0</v>
      </c>
      <c r="F6" s="5"/>
      <c r="G6" s="5"/>
      <c r="H6" s="3"/>
      <c r="I6" s="3"/>
      <c r="J6" s="3"/>
      <c r="K6" s="3"/>
      <c r="L6" s="3"/>
      <c r="M6" s="3"/>
      <c r="N6" s="3"/>
      <c r="O6" s="3"/>
      <c r="P6" s="3"/>
    </row>
    <row r="7" spans="1:16" x14ac:dyDescent="0.25">
      <c r="A7" s="3"/>
      <c r="B7" s="5"/>
      <c r="C7" s="5"/>
      <c r="D7" s="22"/>
      <c r="E7" s="5"/>
      <c r="F7" s="5"/>
      <c r="G7" s="5"/>
      <c r="H7" s="3"/>
      <c r="I7" s="3"/>
      <c r="J7" s="3"/>
      <c r="K7" s="3"/>
      <c r="L7" s="3"/>
      <c r="M7" s="3"/>
      <c r="N7" s="3"/>
      <c r="O7" s="3"/>
      <c r="P7" s="3"/>
    </row>
    <row r="8" spans="1:16" ht="18.75" x14ac:dyDescent="0.3">
      <c r="A8" s="3"/>
      <c r="B8" s="59" t="s">
        <v>51</v>
      </c>
      <c r="C8" s="59"/>
      <c r="D8" s="59"/>
      <c r="E8" s="59"/>
      <c r="F8" s="59"/>
      <c r="G8" s="5"/>
      <c r="H8" s="3"/>
      <c r="I8" s="3"/>
      <c r="J8" s="3"/>
      <c r="K8" s="3"/>
      <c r="L8" s="3"/>
      <c r="M8" s="3"/>
      <c r="N8" s="3"/>
      <c r="O8" s="3"/>
      <c r="P8" s="3"/>
    </row>
    <row r="9" spans="1:16" x14ac:dyDescent="0.25">
      <c r="A9" s="3"/>
      <c r="B9" s="5" t="s">
        <v>43</v>
      </c>
      <c r="C9" s="5" t="s">
        <v>4</v>
      </c>
      <c r="D9" s="5" t="s">
        <v>4</v>
      </c>
      <c r="E9" s="5" t="s">
        <v>39</v>
      </c>
      <c r="F9" s="5" t="s">
        <v>40</v>
      </c>
      <c r="G9" s="5"/>
      <c r="H9" s="3"/>
      <c r="I9" s="3"/>
      <c r="J9" s="3"/>
      <c r="K9" s="3"/>
      <c r="L9" s="3"/>
      <c r="M9" s="3"/>
      <c r="N9" s="3"/>
      <c r="O9" s="3"/>
      <c r="P9" s="3"/>
    </row>
    <row r="10" spans="1:16" x14ac:dyDescent="0.25">
      <c r="A10" s="3"/>
      <c r="B10" s="5"/>
      <c r="C10" s="5" t="s">
        <v>5</v>
      </c>
      <c r="D10" s="5" t="s">
        <v>20</v>
      </c>
      <c r="E10" s="5" t="s">
        <v>8</v>
      </c>
      <c r="F10" s="5" t="s">
        <v>38</v>
      </c>
      <c r="G10" s="5"/>
      <c r="H10" s="3"/>
      <c r="I10" s="3"/>
      <c r="J10" s="3"/>
      <c r="K10" s="3"/>
      <c r="L10" s="3"/>
      <c r="M10" s="3"/>
      <c r="N10" s="3"/>
      <c r="O10" s="3"/>
      <c r="P10" s="3"/>
    </row>
    <row r="11" spans="1:16" x14ac:dyDescent="0.25">
      <c r="A11" s="3"/>
      <c r="B11" s="5" t="s">
        <v>12</v>
      </c>
      <c r="C11" s="5">
        <v>1</v>
      </c>
      <c r="D11" s="5">
        <f>($D$5*C11/100)</f>
        <v>33.700000000000003</v>
      </c>
      <c r="E11" s="5">
        <f>$H$21</f>
        <v>4784</v>
      </c>
      <c r="F11" s="23">
        <f>(E11*1.333*3.141*(D11*1000)^3)</f>
        <v>7.6661790687185754E+17</v>
      </c>
      <c r="G11" s="3"/>
      <c r="H11" s="3"/>
      <c r="I11" s="3"/>
      <c r="J11" s="3"/>
      <c r="K11" s="3"/>
      <c r="L11" s="3"/>
      <c r="M11" s="3"/>
      <c r="N11" s="3"/>
      <c r="O11" s="3"/>
      <c r="P11" s="3"/>
    </row>
    <row r="12" spans="1:16" x14ac:dyDescent="0.25">
      <c r="A12" s="3"/>
      <c r="B12" s="5" t="s">
        <v>12</v>
      </c>
      <c r="C12" s="5">
        <f>(C11+1)</f>
        <v>2</v>
      </c>
      <c r="D12" s="5">
        <f t="shared" ref="D12:D77" si="0">($D$5*C12/100)</f>
        <v>67.400000000000006</v>
      </c>
      <c r="E12" s="5">
        <f t="shared" ref="E12:E62" si="1">$H$21</f>
        <v>4784</v>
      </c>
      <c r="F12" s="23">
        <f>(E12*1.333*3.141*( (D12*1000)^3 - (D11*1000)^3))</f>
        <v>5.3663253481030031E+18</v>
      </c>
      <c r="G12" s="3"/>
      <c r="H12" s="3"/>
      <c r="I12" s="3"/>
      <c r="J12" s="3"/>
      <c r="K12" s="3"/>
      <c r="L12" s="3"/>
      <c r="M12" s="3"/>
      <c r="N12" s="3"/>
      <c r="O12" s="3"/>
      <c r="P12" s="3"/>
    </row>
    <row r="13" spans="1:16" x14ac:dyDescent="0.25">
      <c r="A13" s="3"/>
      <c r="B13" s="5" t="s">
        <v>12</v>
      </c>
      <c r="C13" s="5">
        <f t="shared" ref="C13:C77" si="2">(C12+1)</f>
        <v>3</v>
      </c>
      <c r="D13" s="5">
        <f t="shared" si="0"/>
        <v>101.1</v>
      </c>
      <c r="E13" s="5">
        <f t="shared" si="1"/>
        <v>4784</v>
      </c>
      <c r="F13" s="23">
        <f>(E13*1.333*3.141*( (D13*1000)^3 - (D12*1000)^3))</f>
        <v>1.4565740230565294E+19</v>
      </c>
      <c r="G13" s="3"/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25">
      <c r="A14" s="3"/>
      <c r="B14" s="5" t="s">
        <v>12</v>
      </c>
      <c r="C14" s="5">
        <f t="shared" si="2"/>
        <v>4</v>
      </c>
      <c r="D14" s="5">
        <f t="shared" si="0"/>
        <v>134.80000000000001</v>
      </c>
      <c r="E14" s="5">
        <f t="shared" si="1"/>
        <v>4784</v>
      </c>
      <c r="F14" s="23">
        <f>(E14*1.333*3.141*( (D14*1000)^3 - (D13*1000)^3))</f>
        <v>2.8364862554258727E+19</v>
      </c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25">
      <c r="A15" s="3"/>
      <c r="B15" s="5" t="s">
        <v>12</v>
      </c>
      <c r="C15" s="5">
        <f t="shared" si="2"/>
        <v>5</v>
      </c>
      <c r="D15" s="5">
        <f t="shared" si="0"/>
        <v>168.5</v>
      </c>
      <c r="E15" s="5">
        <f t="shared" si="1"/>
        <v>4784</v>
      </c>
      <c r="F15" s="23">
        <f t="shared" ref="F15:F78" si="3">(E15*1.333*3.141*( (D15*1000)^3 - (D14*1000)^3))</f>
        <v>4.6763692319183307E+19</v>
      </c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25">
      <c r="A16" s="3"/>
      <c r="B16" s="5" t="s">
        <v>12</v>
      </c>
      <c r="C16" s="5">
        <f t="shared" si="2"/>
        <v>6</v>
      </c>
      <c r="D16" s="5">
        <f t="shared" si="0"/>
        <v>202.2</v>
      </c>
      <c r="E16" s="5">
        <f t="shared" si="1"/>
        <v>4784</v>
      </c>
      <c r="F16" s="23">
        <f t="shared" si="3"/>
        <v>6.9762229525339038E+19</v>
      </c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5">
      <c r="A17" s="3"/>
      <c r="B17" s="5" t="s">
        <v>12</v>
      </c>
      <c r="C17" s="5">
        <f t="shared" si="2"/>
        <v>7</v>
      </c>
      <c r="D17" s="5">
        <f t="shared" si="0"/>
        <v>235.9</v>
      </c>
      <c r="E17" s="5">
        <f t="shared" si="1"/>
        <v>4784</v>
      </c>
      <c r="F17" s="23">
        <f t="shared" si="3"/>
        <v>9.7360474172725903E+19</v>
      </c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x14ac:dyDescent="0.25">
      <c r="A18" s="3"/>
      <c r="B18" s="5" t="s">
        <v>12</v>
      </c>
      <c r="C18" s="5">
        <f t="shared" si="2"/>
        <v>8</v>
      </c>
      <c r="D18" s="5">
        <f t="shared" si="0"/>
        <v>269.60000000000002</v>
      </c>
      <c r="E18" s="5">
        <f t="shared" si="1"/>
        <v>4784</v>
      </c>
      <c r="F18" s="23">
        <f t="shared" si="3"/>
        <v>1.2955842626134393E+20</v>
      </c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x14ac:dyDescent="0.25">
      <c r="A19" s="3"/>
      <c r="B19" s="5" t="s">
        <v>12</v>
      </c>
      <c r="C19" s="5">
        <f t="shared" si="2"/>
        <v>9</v>
      </c>
      <c r="D19" s="5">
        <f t="shared" si="0"/>
        <v>303.3</v>
      </c>
      <c r="E19" s="5">
        <f t="shared" si="1"/>
        <v>4784</v>
      </c>
      <c r="F19" s="23">
        <f t="shared" si="3"/>
        <v>1.6635608579119307E+20</v>
      </c>
      <c r="G19" s="3"/>
      <c r="H19" s="3"/>
      <c r="I19" s="3"/>
      <c r="J19" s="3"/>
      <c r="K19" s="3"/>
      <c r="L19" s="3"/>
      <c r="M19" s="3"/>
      <c r="N19" s="3"/>
      <c r="O19" s="3"/>
      <c r="P19" s="3"/>
    </row>
    <row r="20" spans="1:16" x14ac:dyDescent="0.25">
      <c r="A20" s="3"/>
      <c r="B20" s="5" t="s">
        <v>12</v>
      </c>
      <c r="C20" s="5">
        <f t="shared" si="2"/>
        <v>10</v>
      </c>
      <c r="D20" s="5">
        <f t="shared" si="0"/>
        <v>337</v>
      </c>
      <c r="E20" s="5">
        <f t="shared" si="1"/>
        <v>4784</v>
      </c>
      <c r="F20" s="23">
        <f t="shared" si="3"/>
        <v>2.0775345276227338E+20</v>
      </c>
      <c r="G20" s="3"/>
      <c r="H20" s="2">
        <v>20</v>
      </c>
      <c r="I20" s="3"/>
      <c r="J20" s="3"/>
      <c r="K20" s="56">
        <v>0</v>
      </c>
      <c r="L20" s="3"/>
      <c r="M20" s="3"/>
      <c r="N20" s="57">
        <v>21</v>
      </c>
      <c r="O20" s="3"/>
      <c r="P20" s="3"/>
    </row>
    <row r="21" spans="1:16" ht="18.75" x14ac:dyDescent="0.3">
      <c r="A21" s="3"/>
      <c r="B21" s="5" t="s">
        <v>12</v>
      </c>
      <c r="C21" s="5">
        <f t="shared" si="2"/>
        <v>11</v>
      </c>
      <c r="D21" s="5">
        <f t="shared" si="0"/>
        <v>370.7</v>
      </c>
      <c r="E21" s="5">
        <f t="shared" si="1"/>
        <v>4784</v>
      </c>
      <c r="F21" s="23">
        <f t="shared" si="3"/>
        <v>2.5375052717458486E+20</v>
      </c>
      <c r="G21" s="3"/>
      <c r="H21" s="13">
        <f>($K$21+$H$20*100)</f>
        <v>4784</v>
      </c>
      <c r="I21" s="3"/>
      <c r="J21" s="3"/>
      <c r="K21" s="13">
        <f>($N$21+$K$20*20)</f>
        <v>2784</v>
      </c>
      <c r="L21" s="3"/>
      <c r="M21" s="3"/>
      <c r="N21" s="13">
        <f>(2700+$N$20*4)</f>
        <v>2784</v>
      </c>
      <c r="O21" s="3"/>
      <c r="P21" s="3"/>
    </row>
    <row r="22" spans="1:16" x14ac:dyDescent="0.25">
      <c r="A22" s="3"/>
      <c r="B22" s="5" t="s">
        <v>12</v>
      </c>
      <c r="C22" s="5">
        <f t="shared" si="2"/>
        <v>12</v>
      </c>
      <c r="D22" s="5">
        <f t="shared" si="0"/>
        <v>404.4</v>
      </c>
      <c r="E22" s="5">
        <f t="shared" si="1"/>
        <v>4784</v>
      </c>
      <c r="F22" s="23">
        <f t="shared" si="3"/>
        <v>3.0434730902812747E+20</v>
      </c>
      <c r="G22" s="3"/>
      <c r="H22" s="3"/>
      <c r="I22" s="58" t="s">
        <v>44</v>
      </c>
      <c r="J22" s="25"/>
      <c r="K22" s="3"/>
      <c r="L22" s="63" t="s">
        <v>45</v>
      </c>
      <c r="M22" s="63"/>
      <c r="N22" s="3"/>
      <c r="O22" s="63" t="s">
        <v>46</v>
      </c>
      <c r="P22" s="63"/>
    </row>
    <row r="23" spans="1:16" x14ac:dyDescent="0.25">
      <c r="A23" s="3"/>
      <c r="B23" s="5" t="s">
        <v>12</v>
      </c>
      <c r="C23" s="5">
        <f t="shared" si="2"/>
        <v>13</v>
      </c>
      <c r="D23" s="5">
        <f t="shared" si="0"/>
        <v>438.1</v>
      </c>
      <c r="E23" s="5">
        <f t="shared" si="1"/>
        <v>4784</v>
      </c>
      <c r="F23" s="23">
        <f t="shared" si="3"/>
        <v>3.5954379832290116E+20</v>
      </c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ht="21" x14ac:dyDescent="0.35">
      <c r="A24" s="3"/>
      <c r="B24" s="5" t="s">
        <v>12</v>
      </c>
      <c r="C24" s="5">
        <f t="shared" si="2"/>
        <v>14</v>
      </c>
      <c r="D24" s="5">
        <f t="shared" si="0"/>
        <v>471.8</v>
      </c>
      <c r="E24" s="5">
        <f t="shared" si="1"/>
        <v>4784</v>
      </c>
      <c r="F24" s="23">
        <f t="shared" si="3"/>
        <v>4.1933999505890607E+20</v>
      </c>
      <c r="G24" s="3"/>
      <c r="H24" s="3"/>
      <c r="L24" s="26" t="s">
        <v>15</v>
      </c>
      <c r="M24" s="27">
        <f>SUM(F11:F113)</f>
        <v>4.8746416294307635E+23</v>
      </c>
      <c r="N24" s="13" t="s">
        <v>26</v>
      </c>
      <c r="O24" s="3"/>
      <c r="P24" s="3"/>
    </row>
    <row r="25" spans="1:16" ht="21" x14ac:dyDescent="0.35">
      <c r="A25" s="3"/>
      <c r="B25" s="5" t="s">
        <v>12</v>
      </c>
      <c r="C25" s="5">
        <f t="shared" si="2"/>
        <v>15</v>
      </c>
      <c r="D25" s="5">
        <f t="shared" si="0"/>
        <v>505.5</v>
      </c>
      <c r="E25" s="5">
        <f t="shared" si="1"/>
        <v>4784</v>
      </c>
      <c r="F25" s="23">
        <f t="shared" si="3"/>
        <v>4.8373589923614209E+20</v>
      </c>
      <c r="G25" s="3"/>
      <c r="H25" s="3"/>
      <c r="L25" s="16" t="s">
        <v>16</v>
      </c>
      <c r="M25" s="30">
        <v>6.4E+23</v>
      </c>
      <c r="N25" s="3" t="s">
        <v>26</v>
      </c>
      <c r="O25" s="3"/>
      <c r="P25" s="3"/>
    </row>
    <row r="26" spans="1:16" x14ac:dyDescent="0.25">
      <c r="A26" s="3"/>
      <c r="B26" s="5" t="s">
        <v>12</v>
      </c>
      <c r="C26" s="5">
        <f t="shared" si="2"/>
        <v>16</v>
      </c>
      <c r="D26" s="5">
        <f t="shared" si="0"/>
        <v>539.20000000000005</v>
      </c>
      <c r="E26" s="5">
        <f t="shared" si="1"/>
        <v>4784</v>
      </c>
      <c r="F26" s="23">
        <f t="shared" si="3"/>
        <v>5.5273151085460927E+20</v>
      </c>
      <c r="G26" s="3"/>
      <c r="H26" s="3"/>
      <c r="L26" s="3"/>
      <c r="M26" s="3"/>
      <c r="N26" s="3"/>
      <c r="O26" s="3"/>
      <c r="P26" s="3"/>
    </row>
    <row r="27" spans="1:16" ht="18.75" x14ac:dyDescent="0.3">
      <c r="A27" s="3"/>
      <c r="B27" s="5" t="s">
        <v>12</v>
      </c>
      <c r="C27" s="5">
        <f t="shared" si="2"/>
        <v>17</v>
      </c>
      <c r="D27" s="5">
        <f t="shared" si="0"/>
        <v>572.9</v>
      </c>
      <c r="E27" s="5">
        <f t="shared" si="1"/>
        <v>4784</v>
      </c>
      <c r="F27" s="23">
        <f t="shared" si="3"/>
        <v>6.2632682991430756E+20</v>
      </c>
      <c r="G27" s="3"/>
      <c r="H27" s="3"/>
      <c r="L27" s="13" t="s">
        <v>17</v>
      </c>
      <c r="M27" s="28">
        <f>(M24/(1.333*3.141*($D$5*1000)^3))</f>
        <v>3041.9698452328003</v>
      </c>
      <c r="N27" s="8" t="s">
        <v>10</v>
      </c>
      <c r="O27" s="3"/>
      <c r="P27" s="3"/>
    </row>
    <row r="28" spans="1:16" ht="18.75" x14ac:dyDescent="0.3">
      <c r="A28" s="3"/>
      <c r="B28" s="5" t="s">
        <v>12</v>
      </c>
      <c r="C28" s="5">
        <f t="shared" si="2"/>
        <v>18</v>
      </c>
      <c r="D28" s="5">
        <f t="shared" si="0"/>
        <v>606.6</v>
      </c>
      <c r="E28" s="5">
        <f t="shared" si="1"/>
        <v>4784</v>
      </c>
      <c r="F28" s="23">
        <f t="shared" si="3"/>
        <v>7.0452185641523701E+20</v>
      </c>
      <c r="G28" s="3"/>
      <c r="H28" s="3"/>
      <c r="L28" s="16" t="s">
        <v>16</v>
      </c>
      <c r="M28" s="31">
        <v>3988</v>
      </c>
      <c r="N28" s="3" t="s">
        <v>10</v>
      </c>
      <c r="O28" s="3"/>
      <c r="P28" s="3"/>
    </row>
    <row r="29" spans="1:16" x14ac:dyDescent="0.25">
      <c r="A29" s="3"/>
      <c r="B29" s="5" t="s">
        <v>12</v>
      </c>
      <c r="C29" s="5">
        <f t="shared" si="2"/>
        <v>19</v>
      </c>
      <c r="D29" s="5">
        <f t="shared" si="0"/>
        <v>640.29999999999995</v>
      </c>
      <c r="E29" s="5">
        <f t="shared" si="1"/>
        <v>4784</v>
      </c>
      <c r="F29" s="23">
        <f t="shared" si="3"/>
        <v>7.8731659035739764E+20</v>
      </c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25">
      <c r="A30" s="3"/>
      <c r="B30" s="5" t="s">
        <v>12</v>
      </c>
      <c r="C30" s="5">
        <f t="shared" si="2"/>
        <v>20</v>
      </c>
      <c r="D30" s="5">
        <f t="shared" si="0"/>
        <v>674</v>
      </c>
      <c r="E30" s="5">
        <f t="shared" si="1"/>
        <v>4784</v>
      </c>
      <c r="F30" s="23">
        <f t="shared" si="3"/>
        <v>8.7471103174078942E+20</v>
      </c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x14ac:dyDescent="0.25">
      <c r="A31" s="3"/>
      <c r="B31" s="5" t="s">
        <v>12</v>
      </c>
      <c r="C31" s="5">
        <f t="shared" si="2"/>
        <v>21</v>
      </c>
      <c r="D31" s="5">
        <f t="shared" si="0"/>
        <v>707.7</v>
      </c>
      <c r="E31" s="5">
        <f t="shared" si="1"/>
        <v>4784</v>
      </c>
      <c r="F31" s="23">
        <f t="shared" si="3"/>
        <v>9.6670518056541238E+20</v>
      </c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x14ac:dyDescent="0.25">
      <c r="A32" s="3"/>
      <c r="B32" s="5" t="s">
        <v>12</v>
      </c>
      <c r="C32" s="5">
        <f t="shared" si="2"/>
        <v>22</v>
      </c>
      <c r="D32" s="5">
        <f t="shared" si="0"/>
        <v>741.4</v>
      </c>
      <c r="E32" s="5">
        <f t="shared" si="1"/>
        <v>4784</v>
      </c>
      <c r="F32" s="23">
        <f t="shared" si="3"/>
        <v>1.0632990368312664E+21</v>
      </c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5">
      <c r="A33" s="3"/>
      <c r="B33" s="5" t="s">
        <v>12</v>
      </c>
      <c r="C33" s="5">
        <f t="shared" si="2"/>
        <v>23</v>
      </c>
      <c r="D33" s="5">
        <f t="shared" si="0"/>
        <v>775.1</v>
      </c>
      <c r="E33" s="5">
        <f t="shared" si="1"/>
        <v>4784</v>
      </c>
      <c r="F33" s="23">
        <f t="shared" si="3"/>
        <v>1.1644926005383517E+21</v>
      </c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5">
      <c r="A34" s="3"/>
      <c r="B34" s="5" t="s">
        <v>12</v>
      </c>
      <c r="C34" s="5">
        <f t="shared" si="2"/>
        <v>24</v>
      </c>
      <c r="D34" s="5">
        <f t="shared" si="0"/>
        <v>808.8</v>
      </c>
      <c r="E34" s="5">
        <f t="shared" si="1"/>
        <v>4784</v>
      </c>
      <c r="F34" s="23">
        <f t="shared" si="3"/>
        <v>1.270285871686668E+21</v>
      </c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5">
      <c r="A35" s="3"/>
      <c r="B35" s="5" t="s">
        <v>12</v>
      </c>
      <c r="C35" s="5">
        <f t="shared" si="2"/>
        <v>25</v>
      </c>
      <c r="D35" s="5">
        <f t="shared" si="0"/>
        <v>842.5</v>
      </c>
      <c r="E35" s="5">
        <f t="shared" si="1"/>
        <v>4784</v>
      </c>
      <c r="F35" s="23">
        <f t="shared" si="3"/>
        <v>1.3806788502762142E+21</v>
      </c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5">
      <c r="A36" s="3"/>
      <c r="B36" s="5" t="s">
        <v>12</v>
      </c>
      <c r="C36" s="5">
        <f t="shared" si="2"/>
        <v>26</v>
      </c>
      <c r="D36" s="5">
        <f t="shared" si="0"/>
        <v>876.2</v>
      </c>
      <c r="E36" s="5">
        <f t="shared" si="1"/>
        <v>4784</v>
      </c>
      <c r="F36" s="23">
        <f t="shared" si="3"/>
        <v>1.4956715363069953E+21</v>
      </c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5">
      <c r="A37" s="3"/>
      <c r="B37" s="5" t="s">
        <v>12</v>
      </c>
      <c r="C37" s="5">
        <f t="shared" si="2"/>
        <v>27</v>
      </c>
      <c r="D37" s="5">
        <f t="shared" si="0"/>
        <v>909.9</v>
      </c>
      <c r="E37" s="5">
        <f t="shared" si="1"/>
        <v>4784</v>
      </c>
      <c r="F37" s="23">
        <f t="shared" si="3"/>
        <v>1.6152639297790052E+21</v>
      </c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5">
      <c r="A38" s="3"/>
      <c r="B38" s="5" t="s">
        <v>12</v>
      </c>
      <c r="C38" s="5">
        <f t="shared" si="2"/>
        <v>28</v>
      </c>
      <c r="D38" s="5">
        <f t="shared" si="0"/>
        <v>943.6</v>
      </c>
      <c r="E38" s="5">
        <f t="shared" si="1"/>
        <v>4784</v>
      </c>
      <c r="F38" s="23">
        <f t="shared" si="3"/>
        <v>1.7394560306922434E+21</v>
      </c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5">
      <c r="A39" s="3"/>
      <c r="B39" s="5" t="s">
        <v>12</v>
      </c>
      <c r="C39" s="5">
        <f t="shared" si="2"/>
        <v>29</v>
      </c>
      <c r="D39" s="5">
        <f t="shared" si="0"/>
        <v>977.3</v>
      </c>
      <c r="E39" s="5">
        <f t="shared" si="1"/>
        <v>4784</v>
      </c>
      <c r="F39" s="23">
        <f t="shared" si="3"/>
        <v>1.8682478390467156E+21</v>
      </c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5">
      <c r="A40" s="3"/>
      <c r="B40" s="5" t="s">
        <v>12</v>
      </c>
      <c r="C40" s="5">
        <f t="shared" si="2"/>
        <v>30</v>
      </c>
      <c r="D40" s="5">
        <f t="shared" si="0"/>
        <v>1011</v>
      </c>
      <c r="E40" s="5">
        <f t="shared" si="1"/>
        <v>4784</v>
      </c>
      <c r="F40" s="23">
        <f t="shared" si="3"/>
        <v>2.0016393548424214E+21</v>
      </c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5">
      <c r="A41" s="3"/>
      <c r="B41" s="5" t="s">
        <v>12</v>
      </c>
      <c r="C41" s="5">
        <f t="shared" si="2"/>
        <v>31</v>
      </c>
      <c r="D41" s="5">
        <f t="shared" si="0"/>
        <v>1044.7</v>
      </c>
      <c r="E41" s="5">
        <f t="shared" si="1"/>
        <v>4784</v>
      </c>
      <c r="F41" s="23">
        <f t="shared" si="3"/>
        <v>2.1396305780793556E+21</v>
      </c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5">
      <c r="A42" s="3"/>
      <c r="B42" s="5" t="s">
        <v>12</v>
      </c>
      <c r="C42" s="5">
        <f t="shared" si="2"/>
        <v>32</v>
      </c>
      <c r="D42" s="5">
        <f t="shared" si="0"/>
        <v>1078.4000000000001</v>
      </c>
      <c r="E42" s="5">
        <f t="shared" si="1"/>
        <v>4784</v>
      </c>
      <c r="F42" s="23">
        <f t="shared" si="3"/>
        <v>2.2822215087575185E+21</v>
      </c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5">
      <c r="A43" s="3"/>
      <c r="B43" s="5" t="s">
        <v>12</v>
      </c>
      <c r="C43" s="5">
        <f t="shared" si="2"/>
        <v>33</v>
      </c>
      <c r="D43" s="5">
        <f t="shared" si="0"/>
        <v>1112.0999999999999</v>
      </c>
      <c r="E43" s="5">
        <f t="shared" si="1"/>
        <v>4784</v>
      </c>
      <c r="F43" s="23">
        <f t="shared" si="3"/>
        <v>2.4294121468769154E+21</v>
      </c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5">
      <c r="A44" s="3"/>
      <c r="B44" s="5" t="s">
        <v>12</v>
      </c>
      <c r="C44" s="5">
        <f t="shared" si="2"/>
        <v>34</v>
      </c>
      <c r="D44" s="5">
        <f t="shared" si="0"/>
        <v>1145.8</v>
      </c>
      <c r="E44" s="5">
        <f t="shared" si="1"/>
        <v>4784</v>
      </c>
      <c r="F44" s="23">
        <f t="shared" si="3"/>
        <v>2.5812024924375456E+21</v>
      </c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5">
      <c r="A45" s="3"/>
      <c r="B45" s="5" t="s">
        <v>12</v>
      </c>
      <c r="C45" s="5">
        <f t="shared" si="2"/>
        <v>35</v>
      </c>
      <c r="D45" s="5">
        <f t="shared" si="0"/>
        <v>1179.5</v>
      </c>
      <c r="E45" s="5">
        <f t="shared" si="1"/>
        <v>4784</v>
      </c>
      <c r="F45" s="23">
        <f t="shared" si="3"/>
        <v>2.7375925454394045E+21</v>
      </c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5">
      <c r="A46" s="3"/>
      <c r="B46" s="5" t="s">
        <v>12</v>
      </c>
      <c r="C46" s="5">
        <f t="shared" si="2"/>
        <v>36</v>
      </c>
      <c r="D46" s="5">
        <f t="shared" si="0"/>
        <v>1213.2</v>
      </c>
      <c r="E46" s="5">
        <f t="shared" si="1"/>
        <v>4784</v>
      </c>
      <c r="F46" s="23">
        <f t="shared" si="3"/>
        <v>2.8985823058824921E+21</v>
      </c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5">
      <c r="A47" s="3"/>
      <c r="B47" s="5" t="s">
        <v>12</v>
      </c>
      <c r="C47" s="5">
        <f t="shared" si="2"/>
        <v>37</v>
      </c>
      <c r="D47" s="5">
        <f t="shared" si="0"/>
        <v>1246.9000000000001</v>
      </c>
      <c r="E47" s="5">
        <f t="shared" si="1"/>
        <v>4784</v>
      </c>
      <c r="F47" s="23">
        <f t="shared" si="3"/>
        <v>3.0641717737668131E+21</v>
      </c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5">
      <c r="A48" s="3"/>
      <c r="B48" s="5" t="s">
        <v>12</v>
      </c>
      <c r="C48" s="5">
        <f t="shared" si="2"/>
        <v>38</v>
      </c>
      <c r="D48" s="5">
        <f t="shared" si="0"/>
        <v>1280.5999999999999</v>
      </c>
      <c r="E48" s="5">
        <f t="shared" si="1"/>
        <v>4784</v>
      </c>
      <c r="F48" s="23">
        <f t="shared" si="3"/>
        <v>3.234360949092368E+21</v>
      </c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5">
      <c r="A49" s="3"/>
      <c r="B49" s="5" t="s">
        <v>12</v>
      </c>
      <c r="C49" s="5">
        <f t="shared" si="2"/>
        <v>39</v>
      </c>
      <c r="D49" s="5">
        <f t="shared" si="0"/>
        <v>1314.3</v>
      </c>
      <c r="E49" s="5">
        <f t="shared" si="1"/>
        <v>4784</v>
      </c>
      <c r="F49" s="23">
        <f t="shared" si="3"/>
        <v>3.4091498318591516E+21</v>
      </c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5">
      <c r="A50" s="3"/>
      <c r="B50" s="5" t="s">
        <v>12</v>
      </c>
      <c r="C50" s="5">
        <f t="shared" si="2"/>
        <v>40</v>
      </c>
      <c r="D50" s="5">
        <f t="shared" si="0"/>
        <v>1348</v>
      </c>
      <c r="E50" s="5">
        <f t="shared" si="1"/>
        <v>4784</v>
      </c>
      <c r="F50" s="23">
        <f t="shared" si="3"/>
        <v>3.5885384220671638E+21</v>
      </c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5">
      <c r="A51" s="3"/>
      <c r="B51" s="5" t="s">
        <v>12</v>
      </c>
      <c r="C51" s="5">
        <f t="shared" si="2"/>
        <v>41</v>
      </c>
      <c r="D51" s="5">
        <f t="shared" si="0"/>
        <v>1381.7</v>
      </c>
      <c r="E51" s="5">
        <f t="shared" si="1"/>
        <v>4784</v>
      </c>
      <c r="F51" s="23">
        <f t="shared" si="3"/>
        <v>3.7725267197164095E+21</v>
      </c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5">
      <c r="A52" s="3"/>
      <c r="B52" s="5" t="s">
        <v>12</v>
      </c>
      <c r="C52" s="5">
        <f t="shared" si="2"/>
        <v>42</v>
      </c>
      <c r="D52" s="5">
        <v>1390</v>
      </c>
      <c r="E52" s="5">
        <f t="shared" si="1"/>
        <v>4784</v>
      </c>
      <c r="F52" s="23">
        <f t="shared" si="3"/>
        <v>9.5790481077580163E+20</v>
      </c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5">
      <c r="A53" s="3"/>
      <c r="B53" s="5" t="s">
        <v>12</v>
      </c>
      <c r="C53" s="5">
        <f>(C51+1)</f>
        <v>42</v>
      </c>
      <c r="D53" s="5">
        <f t="shared" si="0"/>
        <v>1415.4</v>
      </c>
      <c r="E53" s="5">
        <f t="shared" si="1"/>
        <v>4784</v>
      </c>
      <c r="F53" s="23">
        <f t="shared" si="3"/>
        <v>3.0032099140310873E+21</v>
      </c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5">
      <c r="A54" s="3"/>
      <c r="B54" s="5" t="s">
        <v>12</v>
      </c>
      <c r="C54" s="5">
        <f t="shared" si="2"/>
        <v>43</v>
      </c>
      <c r="D54" s="5">
        <f t="shared" si="0"/>
        <v>1449.1</v>
      </c>
      <c r="E54" s="5">
        <f t="shared" si="1"/>
        <v>4784</v>
      </c>
      <c r="F54" s="23">
        <f t="shared" si="3"/>
        <v>4.1543024373385921E+21</v>
      </c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5">
      <c r="A55" s="3"/>
      <c r="B55" s="5" t="s">
        <v>12</v>
      </c>
      <c r="C55" s="5">
        <f t="shared" si="2"/>
        <v>44</v>
      </c>
      <c r="D55" s="5">
        <f t="shared" si="0"/>
        <v>1482.8</v>
      </c>
      <c r="E55" s="5">
        <f t="shared" si="1"/>
        <v>4784</v>
      </c>
      <c r="F55" s="23">
        <f t="shared" si="3"/>
        <v>4.3520898573115389E+21</v>
      </c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5">
      <c r="A56" s="3"/>
      <c r="B56" s="5" t="s">
        <v>12</v>
      </c>
      <c r="C56" s="5">
        <f t="shared" si="2"/>
        <v>45</v>
      </c>
      <c r="D56" s="5">
        <f t="shared" si="0"/>
        <v>1516.5</v>
      </c>
      <c r="E56" s="5">
        <f t="shared" si="1"/>
        <v>4784</v>
      </c>
      <c r="F56" s="23">
        <f t="shared" si="3"/>
        <v>4.5544769847257093E+21</v>
      </c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5">
      <c r="A57" s="3"/>
      <c r="B57" s="5" t="s">
        <v>12</v>
      </c>
      <c r="C57" s="5">
        <f t="shared" si="2"/>
        <v>46</v>
      </c>
      <c r="D57" s="5">
        <f t="shared" si="0"/>
        <v>1550.2</v>
      </c>
      <c r="E57" s="5">
        <f t="shared" si="1"/>
        <v>4784</v>
      </c>
      <c r="F57" s="23">
        <f t="shared" si="3"/>
        <v>4.7614638195811035E+21</v>
      </c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5">
      <c r="A58" s="3"/>
      <c r="B58" s="5" t="s">
        <v>12</v>
      </c>
      <c r="C58" s="5">
        <f t="shared" si="2"/>
        <v>47</v>
      </c>
      <c r="D58" s="5">
        <f t="shared" si="0"/>
        <v>1583.9</v>
      </c>
      <c r="E58" s="5">
        <f t="shared" si="1"/>
        <v>4784</v>
      </c>
      <c r="F58" s="23">
        <f t="shared" si="3"/>
        <v>4.9730503618777412E+21</v>
      </c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5">
      <c r="A59" s="3"/>
      <c r="B59" s="5" t="s">
        <v>12</v>
      </c>
      <c r="C59" s="5">
        <f t="shared" si="2"/>
        <v>48</v>
      </c>
      <c r="D59" s="5">
        <f t="shared" si="0"/>
        <v>1617.6</v>
      </c>
      <c r="E59" s="5">
        <f t="shared" si="1"/>
        <v>4784</v>
      </c>
      <c r="F59" s="23">
        <f t="shared" si="3"/>
        <v>5.1892366116156028E+21</v>
      </c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5">
      <c r="A60" s="3"/>
      <c r="B60" s="5" t="s">
        <v>12</v>
      </c>
      <c r="C60" s="5">
        <f t="shared" si="2"/>
        <v>49</v>
      </c>
      <c r="D60" s="5">
        <f t="shared" si="0"/>
        <v>1651.3</v>
      </c>
      <c r="E60" s="5">
        <f t="shared" si="1"/>
        <v>4784</v>
      </c>
      <c r="F60" s="23">
        <f t="shared" si="3"/>
        <v>5.4100225687946978E+21</v>
      </c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5">
      <c r="A61" s="3"/>
      <c r="B61" s="5" t="s">
        <v>12</v>
      </c>
      <c r="C61" s="5">
        <f>(C60+1)</f>
        <v>50</v>
      </c>
      <c r="D61" s="5">
        <f t="shared" si="0"/>
        <v>1685</v>
      </c>
      <c r="E61" s="5">
        <f t="shared" si="1"/>
        <v>4784</v>
      </c>
      <c r="F61" s="23">
        <f t="shared" si="3"/>
        <v>5.6354082334150157E+21</v>
      </c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5">
      <c r="A62" s="3"/>
      <c r="B62" s="5" t="s">
        <v>12</v>
      </c>
      <c r="C62" s="5">
        <f>(C61+1)</f>
        <v>51</v>
      </c>
      <c r="D62" s="5">
        <f t="shared" si="0"/>
        <v>1718.7</v>
      </c>
      <c r="E62" s="5">
        <f t="shared" si="1"/>
        <v>4784</v>
      </c>
      <c r="F62" s="23">
        <f t="shared" si="3"/>
        <v>5.8653936054765879E+21</v>
      </c>
      <c r="G62" s="3">
        <v>0</v>
      </c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5">
      <c r="A63" s="3"/>
      <c r="B63" s="5" t="s">
        <v>12</v>
      </c>
      <c r="C63" s="5">
        <v>52</v>
      </c>
      <c r="D63" s="5">
        <v>1730</v>
      </c>
      <c r="E63" s="5"/>
      <c r="F63" s="23"/>
      <c r="G63" s="3">
        <v>10000</v>
      </c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5">
      <c r="A64" s="3"/>
      <c r="B64" s="5" t="s">
        <v>13</v>
      </c>
      <c r="C64" s="5">
        <f>(C62+1)</f>
        <v>52</v>
      </c>
      <c r="D64" s="5">
        <f t="shared" si="0"/>
        <v>1752.4</v>
      </c>
      <c r="E64" s="5">
        <f t="shared" ref="E64:E108" si="4">$K$21</f>
        <v>2784</v>
      </c>
      <c r="F64" s="23">
        <f t="shared" si="3"/>
        <v>2.374870300687833E+21</v>
      </c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5">
      <c r="A65" s="3"/>
      <c r="B65" s="5" t="s">
        <v>13</v>
      </c>
      <c r="C65" s="5">
        <f t="shared" si="2"/>
        <v>53</v>
      </c>
      <c r="D65" s="5">
        <f t="shared" si="0"/>
        <v>1786.1</v>
      </c>
      <c r="E65" s="5">
        <f t="shared" si="4"/>
        <v>2784</v>
      </c>
      <c r="F65" s="23">
        <f t="shared" si="3"/>
        <v>3.6890115187781565E+21</v>
      </c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5">
      <c r="A66" s="3"/>
      <c r="B66" s="5" t="s">
        <v>13</v>
      </c>
      <c r="C66" s="5">
        <f t="shared" si="2"/>
        <v>54</v>
      </c>
      <c r="D66" s="5">
        <f t="shared" si="0"/>
        <v>1819.8</v>
      </c>
      <c r="E66" s="5">
        <f t="shared" si="4"/>
        <v>2784</v>
      </c>
      <c r="F66" s="23">
        <f t="shared" si="3"/>
        <v>3.8308794185207571E+21</v>
      </c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5">
      <c r="A67" s="3"/>
      <c r="B67" s="5" t="s">
        <v>13</v>
      </c>
      <c r="C67" s="5">
        <f t="shared" si="2"/>
        <v>55</v>
      </c>
      <c r="D67" s="5">
        <f t="shared" si="0"/>
        <v>1853.5</v>
      </c>
      <c r="E67" s="5">
        <f t="shared" si="4"/>
        <v>2784</v>
      </c>
      <c r="F67" s="23">
        <f t="shared" si="3"/>
        <v>3.9754240710886613E+21</v>
      </c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5">
      <c r="A68" s="3"/>
      <c r="B68" s="5" t="s">
        <v>13</v>
      </c>
      <c r="C68" s="5">
        <f t="shared" si="2"/>
        <v>56</v>
      </c>
      <c r="D68" s="5">
        <f t="shared" si="0"/>
        <v>1887.2</v>
      </c>
      <c r="E68" s="5">
        <f t="shared" si="4"/>
        <v>2784</v>
      </c>
      <c r="F68" s="23">
        <f t="shared" si="3"/>
        <v>4.122645476481917E+21</v>
      </c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5">
      <c r="A69" s="3"/>
      <c r="B69" s="5" t="s">
        <v>13</v>
      </c>
      <c r="C69" s="5">
        <f t="shared" si="2"/>
        <v>57</v>
      </c>
      <c r="D69" s="5">
        <f t="shared" si="0"/>
        <v>1920.9</v>
      </c>
      <c r="E69" s="5">
        <f t="shared" si="4"/>
        <v>2784</v>
      </c>
      <c r="F69" s="23">
        <f t="shared" si="3"/>
        <v>4.2725436347004999E+21</v>
      </c>
      <c r="G69" s="3"/>
      <c r="H69" s="3"/>
      <c r="I69" s="3"/>
      <c r="J69" s="3"/>
      <c r="K69" s="3"/>
      <c r="L69" s="3"/>
      <c r="M69" s="3"/>
      <c r="N69" s="3"/>
      <c r="O69" s="3"/>
      <c r="P69" s="3"/>
    </row>
    <row r="70" spans="1:16" x14ac:dyDescent="0.25">
      <c r="A70" s="3"/>
      <c r="B70" s="5" t="s">
        <v>13</v>
      </c>
      <c r="C70" s="5">
        <f t="shared" si="2"/>
        <v>58</v>
      </c>
      <c r="D70" s="5">
        <f t="shared" si="0"/>
        <v>1954.6</v>
      </c>
      <c r="E70" s="5">
        <f t="shared" si="4"/>
        <v>2784</v>
      </c>
      <c r="F70" s="23">
        <f t="shared" si="3"/>
        <v>4.4251185457444102E+21</v>
      </c>
      <c r="G70" s="3"/>
      <c r="H70" s="3"/>
      <c r="I70" s="3"/>
      <c r="J70" s="3"/>
      <c r="K70" s="3"/>
      <c r="L70" s="3"/>
      <c r="M70" s="3"/>
      <c r="N70" s="3"/>
      <c r="O70" s="3"/>
      <c r="P70" s="3"/>
    </row>
    <row r="71" spans="1:16" x14ac:dyDescent="0.25">
      <c r="A71" s="3"/>
      <c r="B71" s="5" t="s">
        <v>13</v>
      </c>
      <c r="C71" s="5">
        <f t="shared" si="2"/>
        <v>59</v>
      </c>
      <c r="D71" s="5">
        <f t="shared" si="0"/>
        <v>1988.3</v>
      </c>
      <c r="E71" s="5">
        <f t="shared" si="4"/>
        <v>2784</v>
      </c>
      <c r="F71" s="23">
        <f t="shared" si="3"/>
        <v>4.5803702096136713E+21</v>
      </c>
      <c r="G71" s="3"/>
      <c r="H71" s="3"/>
      <c r="I71" s="3"/>
      <c r="J71" s="3"/>
      <c r="K71" s="3"/>
      <c r="L71" s="3"/>
      <c r="M71" s="3"/>
      <c r="N71" s="3"/>
      <c r="O71" s="3"/>
      <c r="P71" s="3"/>
    </row>
    <row r="72" spans="1:16" x14ac:dyDescent="0.25">
      <c r="A72" s="3"/>
      <c r="B72" s="5" t="s">
        <v>13</v>
      </c>
      <c r="C72" s="5">
        <f t="shared" si="2"/>
        <v>60</v>
      </c>
      <c r="D72" s="5">
        <f t="shared" si="0"/>
        <v>2022</v>
      </c>
      <c r="E72" s="5">
        <f t="shared" si="4"/>
        <v>2784</v>
      </c>
      <c r="F72" s="23">
        <f t="shared" si="3"/>
        <v>4.7382986263082366E+21</v>
      </c>
      <c r="G72" s="3"/>
      <c r="H72" s="3"/>
      <c r="I72" s="3"/>
      <c r="J72" s="3"/>
      <c r="K72" s="3"/>
      <c r="L72" s="3"/>
      <c r="M72" s="3"/>
      <c r="N72" s="3"/>
      <c r="O72" s="3"/>
      <c r="P72" s="3"/>
    </row>
    <row r="73" spans="1:16" x14ac:dyDescent="0.25">
      <c r="A73" s="3"/>
      <c r="B73" s="5" t="s">
        <v>13</v>
      </c>
      <c r="C73" s="5">
        <f t="shared" si="2"/>
        <v>61</v>
      </c>
      <c r="D73" s="5">
        <f t="shared" si="0"/>
        <v>2055.6999999999998</v>
      </c>
      <c r="E73" s="5">
        <f t="shared" si="4"/>
        <v>2784</v>
      </c>
      <c r="F73" s="23">
        <f t="shared" si="3"/>
        <v>4.8989037958281172E+21</v>
      </c>
      <c r="G73" s="3"/>
      <c r="H73" s="3"/>
      <c r="I73" s="3"/>
      <c r="J73" s="3"/>
      <c r="K73" s="3"/>
      <c r="L73" s="3"/>
      <c r="M73" s="3"/>
      <c r="N73" s="3"/>
      <c r="O73" s="3"/>
      <c r="P73" s="3"/>
    </row>
    <row r="74" spans="1:16" x14ac:dyDescent="0.25">
      <c r="A74" s="3"/>
      <c r="B74" s="5" t="s">
        <v>13</v>
      </c>
      <c r="C74" s="5">
        <f t="shared" si="2"/>
        <v>62</v>
      </c>
      <c r="D74" s="5">
        <f t="shared" si="0"/>
        <v>2089.4</v>
      </c>
      <c r="E74" s="5">
        <f t="shared" si="4"/>
        <v>2784</v>
      </c>
      <c r="F74" s="23">
        <f t="shared" si="3"/>
        <v>5.0621857181734315E+21</v>
      </c>
      <c r="G74" s="3"/>
      <c r="H74" s="3"/>
      <c r="I74" s="3"/>
      <c r="J74" s="3"/>
      <c r="K74" s="3"/>
      <c r="L74" s="3"/>
      <c r="M74" s="3"/>
      <c r="N74" s="3"/>
      <c r="O74" s="3"/>
      <c r="P74" s="3"/>
    </row>
    <row r="75" spans="1:16" x14ac:dyDescent="0.25">
      <c r="A75" s="3"/>
      <c r="B75" s="5" t="s">
        <v>13</v>
      </c>
      <c r="C75" s="5">
        <f t="shared" si="2"/>
        <v>63</v>
      </c>
      <c r="D75" s="5">
        <f t="shared" si="0"/>
        <v>2123.1</v>
      </c>
      <c r="E75" s="5">
        <f t="shared" si="4"/>
        <v>2784</v>
      </c>
      <c r="F75" s="23">
        <f t="shared" si="3"/>
        <v>5.2281443933439551E+21</v>
      </c>
      <c r="G75" s="3"/>
      <c r="H75" s="3"/>
      <c r="I75" s="3"/>
      <c r="J75" s="3"/>
      <c r="K75" s="3"/>
      <c r="L75" s="3"/>
      <c r="M75" s="3"/>
      <c r="N75" s="3"/>
      <c r="O75" s="3"/>
      <c r="P75" s="3"/>
    </row>
    <row r="76" spans="1:16" x14ac:dyDescent="0.25">
      <c r="A76" s="3"/>
      <c r="B76" s="5" t="s">
        <v>13</v>
      </c>
      <c r="C76" s="5">
        <f t="shared" si="2"/>
        <v>64</v>
      </c>
      <c r="D76" s="5">
        <f t="shared" si="0"/>
        <v>2156.8000000000002</v>
      </c>
      <c r="E76" s="5">
        <f t="shared" si="4"/>
        <v>2784</v>
      </c>
      <c r="F76" s="23">
        <f t="shared" si="3"/>
        <v>5.3967798213398778E+21</v>
      </c>
      <c r="G76" s="3"/>
      <c r="H76" s="3"/>
      <c r="I76" s="3"/>
      <c r="J76" s="3"/>
      <c r="K76" s="3"/>
      <c r="L76" s="3"/>
      <c r="M76" s="3"/>
      <c r="N76" s="3"/>
      <c r="O76" s="3"/>
      <c r="P76" s="3"/>
    </row>
    <row r="77" spans="1:16" x14ac:dyDescent="0.25">
      <c r="A77" s="3"/>
      <c r="B77" s="5" t="s">
        <v>13</v>
      </c>
      <c r="C77" s="5">
        <f t="shared" si="2"/>
        <v>65</v>
      </c>
      <c r="D77" s="5">
        <f t="shared" si="0"/>
        <v>2190.5</v>
      </c>
      <c r="E77" s="5">
        <f t="shared" si="4"/>
        <v>2784</v>
      </c>
      <c r="F77" s="23">
        <f t="shared" si="3"/>
        <v>5.5680920021611147E+21</v>
      </c>
      <c r="G77" s="3"/>
      <c r="H77" s="3"/>
      <c r="I77" s="3"/>
      <c r="J77" s="3"/>
      <c r="K77" s="3"/>
      <c r="L77" s="3"/>
      <c r="M77" s="3"/>
      <c r="N77" s="3"/>
      <c r="O77" s="3"/>
      <c r="P77" s="3"/>
    </row>
    <row r="78" spans="1:16" x14ac:dyDescent="0.25">
      <c r="A78" s="3"/>
      <c r="B78" s="5" t="s">
        <v>13</v>
      </c>
      <c r="C78" s="5">
        <f t="shared" ref="C78:C113" si="5">(C77+1)</f>
        <v>66</v>
      </c>
      <c r="D78" s="5">
        <f t="shared" ref="D78:D113" si="6">($D$5*C78/100)</f>
        <v>2224.1999999999998</v>
      </c>
      <c r="E78" s="5">
        <f t="shared" si="4"/>
        <v>2784</v>
      </c>
      <c r="F78" s="23">
        <f t="shared" si="3"/>
        <v>5.7420809358076679E+21</v>
      </c>
      <c r="G78" s="3"/>
      <c r="H78" s="3"/>
      <c r="I78" s="3"/>
      <c r="J78" s="3"/>
      <c r="K78" s="3"/>
      <c r="L78" s="3"/>
      <c r="M78" s="3"/>
      <c r="N78" s="3"/>
      <c r="O78" s="3"/>
      <c r="P78" s="3"/>
    </row>
    <row r="79" spans="1:16" x14ac:dyDescent="0.25">
      <c r="A79" s="3"/>
      <c r="B79" s="5" t="s">
        <v>13</v>
      </c>
      <c r="C79" s="5">
        <f t="shared" si="5"/>
        <v>67</v>
      </c>
      <c r="D79" s="5">
        <f t="shared" si="6"/>
        <v>2257.9</v>
      </c>
      <c r="E79" s="5">
        <f t="shared" si="4"/>
        <v>2784</v>
      </c>
      <c r="F79" s="23">
        <f t="shared" ref="F79:F113" si="7">(E79*1.333*3.141*( (D79*1000)^3 - (D78*1000)^3))</f>
        <v>5.9187466222795835E+21</v>
      </c>
      <c r="G79" s="3"/>
      <c r="H79" s="3"/>
      <c r="I79" s="3"/>
      <c r="J79" s="3"/>
      <c r="K79" s="3"/>
      <c r="L79" s="3"/>
      <c r="M79" s="3"/>
      <c r="N79" s="3"/>
      <c r="O79" s="3"/>
      <c r="P79" s="3"/>
    </row>
    <row r="80" spans="1:16" x14ac:dyDescent="0.25">
      <c r="A80" s="3"/>
      <c r="B80" s="5" t="s">
        <v>13</v>
      </c>
      <c r="C80" s="5">
        <f t="shared" si="5"/>
        <v>68</v>
      </c>
      <c r="D80" s="5">
        <f t="shared" si="6"/>
        <v>2291.6</v>
      </c>
      <c r="E80" s="5">
        <f t="shared" si="4"/>
        <v>2784</v>
      </c>
      <c r="F80" s="23">
        <f t="shared" si="7"/>
        <v>6.0980890615768154E+21</v>
      </c>
      <c r="G80" s="3"/>
      <c r="H80" s="3"/>
      <c r="I80" s="3"/>
      <c r="J80" s="3"/>
      <c r="K80" s="3"/>
      <c r="L80" s="3"/>
      <c r="M80" s="3"/>
      <c r="N80" s="3"/>
      <c r="O80" s="3"/>
      <c r="P80" s="3"/>
    </row>
    <row r="81" spans="1:16" x14ac:dyDescent="0.25">
      <c r="A81" s="3"/>
      <c r="B81" s="5" t="s">
        <v>13</v>
      </c>
      <c r="C81" s="5">
        <f t="shared" si="5"/>
        <v>69</v>
      </c>
      <c r="D81" s="5">
        <f t="shared" si="6"/>
        <v>2325.3000000000002</v>
      </c>
      <c r="E81" s="5">
        <f t="shared" si="4"/>
        <v>2784</v>
      </c>
      <c r="F81" s="23">
        <f t="shared" si="7"/>
        <v>6.2801082536993866E+21</v>
      </c>
      <c r="G81" s="3"/>
      <c r="H81" s="3"/>
      <c r="I81" s="3"/>
      <c r="J81" s="3"/>
      <c r="K81" s="3"/>
      <c r="L81" s="3"/>
      <c r="M81" s="3"/>
      <c r="N81" s="3"/>
      <c r="O81" s="3"/>
      <c r="P81" s="3"/>
    </row>
    <row r="82" spans="1:16" x14ac:dyDescent="0.25">
      <c r="A82" s="3"/>
      <c r="B82" s="5" t="s">
        <v>13</v>
      </c>
      <c r="C82" s="5">
        <f t="shared" si="5"/>
        <v>70</v>
      </c>
      <c r="D82" s="5">
        <f t="shared" si="6"/>
        <v>2359</v>
      </c>
      <c r="E82" s="5">
        <f t="shared" si="4"/>
        <v>2784</v>
      </c>
      <c r="F82" s="23">
        <f t="shared" si="7"/>
        <v>6.4648041986472731E+21</v>
      </c>
      <c r="G82" s="3"/>
      <c r="H82" s="3"/>
      <c r="I82" s="3"/>
      <c r="J82" s="3"/>
      <c r="K82" s="3"/>
      <c r="L82" s="3"/>
      <c r="M82" s="3"/>
      <c r="N82" s="3"/>
      <c r="O82" s="3"/>
      <c r="P82" s="3"/>
    </row>
    <row r="83" spans="1:16" x14ac:dyDescent="0.25">
      <c r="A83" s="3"/>
      <c r="B83" s="5" t="s">
        <v>13</v>
      </c>
      <c r="C83" s="5">
        <f t="shared" si="5"/>
        <v>71</v>
      </c>
      <c r="D83" s="5">
        <f t="shared" si="6"/>
        <v>2392.6999999999998</v>
      </c>
      <c r="E83" s="5">
        <f t="shared" si="4"/>
        <v>2784</v>
      </c>
      <c r="F83" s="23">
        <f t="shared" si="7"/>
        <v>6.6521768964204989E+21</v>
      </c>
      <c r="G83" s="3"/>
      <c r="H83" s="3"/>
      <c r="I83" s="3"/>
      <c r="J83" s="3"/>
      <c r="K83" s="3"/>
      <c r="L83" s="3"/>
      <c r="M83" s="3"/>
      <c r="N83" s="3"/>
      <c r="O83" s="3"/>
      <c r="P83" s="3"/>
    </row>
    <row r="84" spans="1:16" x14ac:dyDescent="0.25">
      <c r="A84" s="3"/>
      <c r="B84" s="5" t="s">
        <v>13</v>
      </c>
      <c r="C84" s="5">
        <f t="shared" si="5"/>
        <v>72</v>
      </c>
      <c r="D84" s="5">
        <f t="shared" si="6"/>
        <v>2426.4</v>
      </c>
      <c r="E84" s="5">
        <f t="shared" si="4"/>
        <v>2784</v>
      </c>
      <c r="F84" s="23">
        <f t="shared" si="7"/>
        <v>6.842226347019063E+21</v>
      </c>
      <c r="G84" s="3"/>
      <c r="H84" s="3"/>
      <c r="I84" s="3"/>
      <c r="J84" s="3"/>
      <c r="K84" s="3"/>
      <c r="L84" s="3"/>
      <c r="M84" s="3"/>
      <c r="N84" s="3"/>
      <c r="O84" s="3"/>
      <c r="P84" s="3"/>
    </row>
    <row r="85" spans="1:16" x14ac:dyDescent="0.25">
      <c r="A85" s="3"/>
      <c r="B85" s="5" t="s">
        <v>13</v>
      </c>
      <c r="C85" s="5">
        <f t="shared" si="5"/>
        <v>73</v>
      </c>
      <c r="D85" s="5">
        <f t="shared" si="6"/>
        <v>2460.1</v>
      </c>
      <c r="E85" s="5">
        <f t="shared" si="4"/>
        <v>2784</v>
      </c>
      <c r="F85" s="23">
        <f t="shared" si="7"/>
        <v>7.0349525504429675E+21</v>
      </c>
      <c r="G85" s="3"/>
      <c r="H85" s="3"/>
      <c r="I85" s="3"/>
      <c r="J85" s="3"/>
      <c r="K85" s="3"/>
      <c r="L85" s="3"/>
      <c r="M85" s="3"/>
      <c r="N85" s="3"/>
      <c r="O85" s="3"/>
      <c r="P85" s="3"/>
    </row>
    <row r="86" spans="1:16" x14ac:dyDescent="0.25">
      <c r="A86" s="3"/>
      <c r="B86" s="5" t="s">
        <v>13</v>
      </c>
      <c r="C86" s="5">
        <f t="shared" si="5"/>
        <v>74</v>
      </c>
      <c r="D86" s="5">
        <f t="shared" si="6"/>
        <v>2493.8000000000002</v>
      </c>
      <c r="E86" s="5">
        <f t="shared" si="4"/>
        <v>2784</v>
      </c>
      <c r="F86" s="23">
        <f t="shared" si="7"/>
        <v>7.2303555066921631E+21</v>
      </c>
      <c r="G86" s="3"/>
      <c r="H86" s="3"/>
      <c r="I86" s="3"/>
      <c r="J86" s="3"/>
      <c r="K86" s="3"/>
      <c r="L86" s="3"/>
      <c r="M86" s="3"/>
      <c r="N86" s="3"/>
      <c r="O86" s="3"/>
      <c r="P86" s="3"/>
    </row>
    <row r="87" spans="1:16" x14ac:dyDescent="0.25">
      <c r="A87" s="3"/>
      <c r="B87" s="5" t="s">
        <v>13</v>
      </c>
      <c r="C87" s="5">
        <f t="shared" si="5"/>
        <v>75</v>
      </c>
      <c r="D87" s="5">
        <f t="shared" si="6"/>
        <v>2527.5</v>
      </c>
      <c r="E87" s="5">
        <f t="shared" si="4"/>
        <v>2784</v>
      </c>
      <c r="F87" s="23">
        <f t="shared" si="7"/>
        <v>7.4284352157667463E+21</v>
      </c>
      <c r="G87" s="3"/>
      <c r="H87" s="3"/>
      <c r="I87" s="3"/>
      <c r="J87" s="3"/>
      <c r="K87" s="3"/>
      <c r="L87" s="3"/>
      <c r="M87" s="3"/>
      <c r="N87" s="3"/>
      <c r="O87" s="3"/>
      <c r="P87" s="3"/>
    </row>
    <row r="88" spans="1:16" x14ac:dyDescent="0.25">
      <c r="A88" s="3"/>
      <c r="B88" s="5" t="s">
        <v>13</v>
      </c>
      <c r="C88" s="5">
        <f t="shared" si="5"/>
        <v>76</v>
      </c>
      <c r="D88" s="5">
        <f t="shared" si="6"/>
        <v>2561.1999999999998</v>
      </c>
      <c r="E88" s="5">
        <f t="shared" si="4"/>
        <v>2784</v>
      </c>
      <c r="F88" s="23">
        <f t="shared" si="7"/>
        <v>7.6291916776666206E+21</v>
      </c>
      <c r="G88" s="3"/>
      <c r="H88" s="3"/>
      <c r="I88" s="3"/>
      <c r="J88" s="3"/>
      <c r="K88" s="3"/>
      <c r="L88" s="3"/>
      <c r="M88" s="3"/>
      <c r="N88" s="3"/>
      <c r="O88" s="3"/>
      <c r="P88" s="3"/>
    </row>
    <row r="89" spans="1:16" x14ac:dyDescent="0.25">
      <c r="A89" s="3"/>
      <c r="B89" s="5" t="s">
        <v>13</v>
      </c>
      <c r="C89" s="5">
        <f t="shared" si="5"/>
        <v>77</v>
      </c>
      <c r="D89" s="5">
        <f t="shared" si="6"/>
        <v>2594.9</v>
      </c>
      <c r="E89" s="5">
        <f t="shared" si="4"/>
        <v>2784</v>
      </c>
      <c r="F89" s="23">
        <f t="shared" si="7"/>
        <v>7.8326248923918343E+21</v>
      </c>
      <c r="G89" s="3"/>
      <c r="H89" s="3"/>
      <c r="I89" s="3"/>
      <c r="J89" s="3"/>
      <c r="K89" s="3"/>
      <c r="L89" s="3"/>
      <c r="M89" s="3"/>
      <c r="N89" s="3"/>
      <c r="O89" s="3"/>
      <c r="P89" s="3"/>
    </row>
    <row r="90" spans="1:16" x14ac:dyDescent="0.25">
      <c r="A90" s="3"/>
      <c r="B90" s="5" t="s">
        <v>13</v>
      </c>
      <c r="C90" s="5">
        <f t="shared" si="5"/>
        <v>78</v>
      </c>
      <c r="D90" s="5">
        <f t="shared" si="6"/>
        <v>2628.6</v>
      </c>
      <c r="E90" s="5">
        <f t="shared" si="4"/>
        <v>2784</v>
      </c>
      <c r="F90" s="23">
        <f t="shared" si="7"/>
        <v>8.0387348599424114E+21</v>
      </c>
      <c r="G90" s="3"/>
      <c r="H90" s="3"/>
      <c r="I90" s="3"/>
      <c r="J90" s="3"/>
      <c r="K90" s="3"/>
      <c r="L90" s="3"/>
      <c r="M90" s="3"/>
      <c r="N90" s="3"/>
      <c r="O90" s="3"/>
      <c r="P90" s="3"/>
    </row>
    <row r="91" spans="1:16" x14ac:dyDescent="0.25">
      <c r="A91" s="3"/>
      <c r="B91" s="5" t="s">
        <v>13</v>
      </c>
      <c r="C91" s="5">
        <f t="shared" si="5"/>
        <v>79</v>
      </c>
      <c r="D91" s="5">
        <f t="shared" si="6"/>
        <v>2662.3</v>
      </c>
      <c r="E91" s="5">
        <f t="shared" si="4"/>
        <v>2784</v>
      </c>
      <c r="F91" s="23">
        <f t="shared" si="7"/>
        <v>8.2475215803182796E+21</v>
      </c>
      <c r="G91" s="3"/>
      <c r="H91" s="3"/>
      <c r="I91" s="3"/>
      <c r="J91" s="3"/>
      <c r="K91" s="3"/>
      <c r="L91" s="3"/>
      <c r="M91" s="3"/>
      <c r="N91" s="3"/>
      <c r="O91" s="3"/>
      <c r="P91" s="3"/>
    </row>
    <row r="92" spans="1:16" x14ac:dyDescent="0.25">
      <c r="A92" s="3"/>
      <c r="B92" s="5" t="s">
        <v>13</v>
      </c>
      <c r="C92" s="5">
        <f t="shared" si="5"/>
        <v>80</v>
      </c>
      <c r="D92" s="5">
        <f t="shared" si="6"/>
        <v>2696</v>
      </c>
      <c r="E92" s="5">
        <f t="shared" si="4"/>
        <v>2784</v>
      </c>
      <c r="F92" s="23">
        <f t="shared" si="7"/>
        <v>8.4589850535194872E+21</v>
      </c>
      <c r="G92" s="3"/>
      <c r="H92" s="3"/>
      <c r="I92" s="3"/>
      <c r="J92" s="3"/>
      <c r="K92" s="3"/>
      <c r="L92" s="3"/>
      <c r="M92" s="3"/>
      <c r="N92" s="3"/>
      <c r="O92" s="3"/>
      <c r="P92" s="3"/>
    </row>
    <row r="93" spans="1:16" x14ac:dyDescent="0.25">
      <c r="A93" s="3"/>
      <c r="B93" s="5" t="s">
        <v>13</v>
      </c>
      <c r="C93" s="5">
        <f t="shared" si="5"/>
        <v>81</v>
      </c>
      <c r="D93" s="5">
        <f t="shared" si="6"/>
        <v>2729.7</v>
      </c>
      <c r="E93" s="5">
        <f t="shared" si="4"/>
        <v>2784</v>
      </c>
      <c r="F93" s="23">
        <f t="shared" si="7"/>
        <v>8.6731252795460582E+21</v>
      </c>
      <c r="G93" s="3"/>
      <c r="H93" s="3"/>
      <c r="I93" s="3"/>
      <c r="J93" s="3"/>
      <c r="K93" s="3"/>
      <c r="L93" s="3"/>
      <c r="M93" s="3"/>
      <c r="N93" s="3"/>
      <c r="O93" s="3"/>
      <c r="P93" s="3"/>
    </row>
    <row r="94" spans="1:16" x14ac:dyDescent="0.25">
      <c r="A94" s="3"/>
      <c r="B94" s="5" t="s">
        <v>13</v>
      </c>
      <c r="C94" s="5">
        <f t="shared" si="5"/>
        <v>82</v>
      </c>
      <c r="D94" s="5">
        <f t="shared" si="6"/>
        <v>2763.4</v>
      </c>
      <c r="E94" s="5">
        <f t="shared" si="4"/>
        <v>2784</v>
      </c>
      <c r="F94" s="23">
        <f t="shared" si="7"/>
        <v>8.8899422583978962E+21</v>
      </c>
      <c r="G94" s="3"/>
      <c r="H94" s="3"/>
      <c r="I94" s="3"/>
      <c r="J94" s="3"/>
      <c r="K94" s="3"/>
      <c r="L94" s="3"/>
      <c r="M94" s="3"/>
      <c r="N94" s="3"/>
      <c r="O94" s="3"/>
      <c r="P94" s="3"/>
    </row>
    <row r="95" spans="1:16" x14ac:dyDescent="0.25">
      <c r="A95" s="3"/>
      <c r="B95" s="5" t="s">
        <v>13</v>
      </c>
      <c r="C95" s="5">
        <f t="shared" si="5"/>
        <v>83</v>
      </c>
      <c r="D95" s="5">
        <f t="shared" si="6"/>
        <v>2797.1</v>
      </c>
      <c r="E95" s="5">
        <f t="shared" si="4"/>
        <v>2784</v>
      </c>
      <c r="F95" s="23">
        <f t="shared" si="7"/>
        <v>9.109435990075146E+21</v>
      </c>
      <c r="G95" s="3"/>
      <c r="H95" s="3"/>
      <c r="I95" s="3"/>
      <c r="J95" s="3"/>
      <c r="K95" s="3"/>
      <c r="L95" s="3"/>
      <c r="M95" s="3"/>
      <c r="N95" s="3"/>
      <c r="O95" s="3"/>
      <c r="P95" s="3"/>
    </row>
    <row r="96" spans="1:16" x14ac:dyDescent="0.25">
      <c r="A96" s="3"/>
      <c r="B96" s="5" t="s">
        <v>13</v>
      </c>
      <c r="C96" s="5">
        <f t="shared" si="5"/>
        <v>84</v>
      </c>
      <c r="D96" s="5">
        <f t="shared" si="6"/>
        <v>2830.8</v>
      </c>
      <c r="E96" s="5">
        <f t="shared" si="4"/>
        <v>2784</v>
      </c>
      <c r="F96" s="23">
        <f t="shared" si="7"/>
        <v>9.3316064745776627E+21</v>
      </c>
      <c r="G96" s="3"/>
      <c r="H96" s="3"/>
      <c r="I96" s="3"/>
      <c r="J96" s="3"/>
      <c r="K96" s="3"/>
      <c r="L96" s="3"/>
      <c r="M96" s="3"/>
      <c r="N96" s="3"/>
      <c r="O96" s="3"/>
      <c r="P96" s="3"/>
    </row>
    <row r="97" spans="1:16" x14ac:dyDescent="0.25">
      <c r="A97" s="3"/>
      <c r="B97" s="5" t="s">
        <v>13</v>
      </c>
      <c r="C97" s="5">
        <f t="shared" si="5"/>
        <v>85</v>
      </c>
      <c r="D97" s="5">
        <f t="shared" si="6"/>
        <v>2864.5</v>
      </c>
      <c r="E97" s="5">
        <f t="shared" si="4"/>
        <v>2784</v>
      </c>
      <c r="F97" s="23">
        <f t="shared" si="7"/>
        <v>9.5564537119055439E+21</v>
      </c>
      <c r="G97" s="3"/>
      <c r="H97" s="3"/>
      <c r="I97" s="3"/>
      <c r="J97" s="3"/>
      <c r="K97" s="3"/>
      <c r="L97" s="3"/>
      <c r="M97" s="3"/>
      <c r="N97" s="3"/>
      <c r="O97" s="3"/>
      <c r="P97" s="3"/>
    </row>
    <row r="98" spans="1:16" x14ac:dyDescent="0.25">
      <c r="A98" s="3"/>
      <c r="B98" s="5" t="s">
        <v>13</v>
      </c>
      <c r="C98" s="5">
        <f t="shared" si="5"/>
        <v>86</v>
      </c>
      <c r="D98" s="5">
        <f t="shared" si="6"/>
        <v>2898.2</v>
      </c>
      <c r="E98" s="5">
        <f t="shared" si="4"/>
        <v>2784</v>
      </c>
      <c r="F98" s="23">
        <f t="shared" si="7"/>
        <v>9.7839777020587383E+21</v>
      </c>
      <c r="G98" s="3"/>
      <c r="H98" s="3"/>
      <c r="I98" s="3"/>
      <c r="J98" s="3"/>
      <c r="K98" s="3"/>
      <c r="L98" s="3"/>
      <c r="M98" s="3"/>
      <c r="N98" s="3"/>
      <c r="O98" s="3"/>
      <c r="P98" s="3"/>
    </row>
    <row r="99" spans="1:16" x14ac:dyDescent="0.25">
      <c r="A99" s="3"/>
      <c r="B99" s="5" t="s">
        <v>13</v>
      </c>
      <c r="C99" s="5">
        <f t="shared" si="5"/>
        <v>87</v>
      </c>
      <c r="D99" s="5">
        <f t="shared" si="6"/>
        <v>2931.9</v>
      </c>
      <c r="E99" s="5">
        <f t="shared" si="4"/>
        <v>2784</v>
      </c>
      <c r="F99" s="23">
        <f t="shared" si="7"/>
        <v>1.0014178445037297E+22</v>
      </c>
      <c r="G99" s="3"/>
      <c r="H99" s="3"/>
      <c r="I99" s="3"/>
      <c r="J99" s="3"/>
      <c r="K99" s="3"/>
      <c r="L99" s="3"/>
      <c r="M99" s="3"/>
      <c r="N99" s="3"/>
      <c r="O99" s="3"/>
      <c r="P99" s="3"/>
    </row>
    <row r="100" spans="1:16" x14ac:dyDescent="0.25">
      <c r="A100" s="3"/>
      <c r="B100" s="5" t="s">
        <v>13</v>
      </c>
      <c r="C100" s="5">
        <f t="shared" si="5"/>
        <v>88</v>
      </c>
      <c r="D100" s="5">
        <f t="shared" si="6"/>
        <v>2965.6</v>
      </c>
      <c r="E100" s="5">
        <f t="shared" si="4"/>
        <v>2784</v>
      </c>
      <c r="F100" s="23">
        <f t="shared" si="7"/>
        <v>1.0247055940841172E+22</v>
      </c>
      <c r="G100" s="3"/>
      <c r="H100" s="3"/>
      <c r="I100" s="3"/>
      <c r="J100" s="3"/>
      <c r="K100" s="3"/>
      <c r="L100" s="3"/>
      <c r="M100" s="3"/>
      <c r="N100" s="3"/>
      <c r="O100" s="3"/>
      <c r="P100" s="3"/>
    </row>
    <row r="101" spans="1:16" x14ac:dyDescent="0.25">
      <c r="A101" s="3"/>
      <c r="B101" s="5" t="s">
        <v>13</v>
      </c>
      <c r="C101" s="5">
        <f t="shared" si="5"/>
        <v>89</v>
      </c>
      <c r="D101" s="5">
        <f t="shared" si="6"/>
        <v>2999.3</v>
      </c>
      <c r="E101" s="5">
        <f t="shared" si="4"/>
        <v>2784</v>
      </c>
      <c r="F101" s="23">
        <f t="shared" si="7"/>
        <v>1.0482610189470362E+22</v>
      </c>
      <c r="G101" s="3"/>
      <c r="H101" s="3"/>
      <c r="I101" s="3"/>
      <c r="J101" s="3"/>
      <c r="K101" s="3"/>
      <c r="L101" s="3"/>
      <c r="M101" s="3"/>
      <c r="N101" s="3"/>
      <c r="O101" s="3"/>
      <c r="P101" s="3"/>
    </row>
    <row r="102" spans="1:16" x14ac:dyDescent="0.25">
      <c r="A102" s="3"/>
      <c r="B102" s="5" t="s">
        <v>13</v>
      </c>
      <c r="C102" s="5">
        <f t="shared" si="5"/>
        <v>90</v>
      </c>
      <c r="D102" s="5">
        <f t="shared" si="6"/>
        <v>3033</v>
      </c>
      <c r="E102" s="5">
        <f t="shared" si="4"/>
        <v>2784</v>
      </c>
      <c r="F102" s="23">
        <f t="shared" si="7"/>
        <v>1.0720841190924916E+22</v>
      </c>
      <c r="G102" s="3"/>
      <c r="H102" s="3"/>
      <c r="I102" s="3"/>
      <c r="J102" s="3"/>
      <c r="K102" s="3"/>
      <c r="L102" s="3"/>
      <c r="M102" s="3"/>
      <c r="N102" s="3"/>
      <c r="O102" s="3"/>
      <c r="P102" s="3"/>
    </row>
    <row r="103" spans="1:16" x14ac:dyDescent="0.25">
      <c r="A103" s="3"/>
      <c r="B103" s="5" t="s">
        <v>13</v>
      </c>
      <c r="C103" s="5">
        <f t="shared" si="5"/>
        <v>91</v>
      </c>
      <c r="D103" s="5">
        <f t="shared" si="6"/>
        <v>3066.7</v>
      </c>
      <c r="E103" s="5">
        <f t="shared" si="4"/>
        <v>2784</v>
      </c>
      <c r="F103" s="23">
        <f t="shared" si="7"/>
        <v>1.0961748945204735E+22</v>
      </c>
      <c r="G103" s="3"/>
      <c r="H103" s="3"/>
      <c r="I103" s="3"/>
      <c r="J103" s="3"/>
      <c r="K103" s="3"/>
      <c r="L103" s="3"/>
      <c r="M103" s="3"/>
      <c r="N103" s="3"/>
      <c r="O103" s="3"/>
      <c r="P103" s="3"/>
    </row>
    <row r="104" spans="1:16" x14ac:dyDescent="0.25">
      <c r="A104" s="3"/>
      <c r="B104" s="5" t="s">
        <v>13</v>
      </c>
      <c r="C104" s="5">
        <f t="shared" si="5"/>
        <v>92</v>
      </c>
      <c r="D104" s="5">
        <f t="shared" si="6"/>
        <v>3100.4</v>
      </c>
      <c r="E104" s="5">
        <f t="shared" si="4"/>
        <v>2784</v>
      </c>
      <c r="F104" s="23">
        <f t="shared" si="7"/>
        <v>1.1205333452309966E+22</v>
      </c>
      <c r="G104" s="3"/>
      <c r="H104" s="3"/>
      <c r="I104" s="3"/>
      <c r="J104" s="3"/>
      <c r="K104" s="3"/>
      <c r="L104" s="3"/>
      <c r="M104" s="3"/>
      <c r="N104" s="3"/>
      <c r="O104" s="3"/>
      <c r="P104" s="3"/>
    </row>
    <row r="105" spans="1:16" x14ac:dyDescent="0.25">
      <c r="A105" s="3"/>
      <c r="B105" s="5" t="s">
        <v>13</v>
      </c>
      <c r="C105" s="5">
        <f t="shared" si="5"/>
        <v>93</v>
      </c>
      <c r="D105" s="5">
        <f t="shared" si="6"/>
        <v>3134.1</v>
      </c>
      <c r="E105" s="5">
        <f t="shared" si="4"/>
        <v>2784</v>
      </c>
      <c r="F105" s="23">
        <f t="shared" si="7"/>
        <v>1.1451594712240466E+22</v>
      </c>
      <c r="G105" s="3"/>
      <c r="H105" s="3"/>
      <c r="I105" s="3"/>
      <c r="J105" s="3"/>
      <c r="K105" s="3"/>
      <c r="L105" s="3"/>
      <c r="M105" s="3"/>
      <c r="N105" s="3"/>
      <c r="O105" s="3"/>
      <c r="P105" s="3"/>
    </row>
    <row r="106" spans="1:16" x14ac:dyDescent="0.25">
      <c r="A106" s="3"/>
      <c r="B106" s="5" t="s">
        <v>13</v>
      </c>
      <c r="C106" s="5">
        <f t="shared" si="5"/>
        <v>94</v>
      </c>
      <c r="D106" s="5">
        <f t="shared" si="6"/>
        <v>3167.8</v>
      </c>
      <c r="E106" s="5">
        <f t="shared" si="4"/>
        <v>2784</v>
      </c>
      <c r="F106" s="23">
        <f t="shared" si="7"/>
        <v>1.1700532724996376E+22</v>
      </c>
      <c r="G106" s="3"/>
      <c r="H106" s="3"/>
      <c r="I106" s="3"/>
      <c r="J106" s="3"/>
      <c r="K106" s="3"/>
      <c r="L106" s="3"/>
      <c r="M106" s="3"/>
      <c r="N106" s="3"/>
      <c r="O106" s="3"/>
      <c r="P106" s="3"/>
    </row>
    <row r="107" spans="1:16" x14ac:dyDescent="0.25">
      <c r="A107" s="3"/>
      <c r="B107" s="5" t="s">
        <v>13</v>
      </c>
      <c r="C107" s="5">
        <f t="shared" si="5"/>
        <v>95</v>
      </c>
      <c r="D107" s="5">
        <f t="shared" si="6"/>
        <v>3201.5</v>
      </c>
      <c r="E107" s="5">
        <f t="shared" si="4"/>
        <v>2784</v>
      </c>
      <c r="F107" s="23">
        <f t="shared" si="7"/>
        <v>1.1952147490577553E+22</v>
      </c>
      <c r="G107" s="3">
        <v>0</v>
      </c>
      <c r="H107" s="3"/>
      <c r="I107" s="3"/>
      <c r="J107" s="3"/>
      <c r="K107" s="3"/>
      <c r="L107" s="3"/>
      <c r="M107" s="3"/>
      <c r="N107" s="3"/>
      <c r="O107" s="3"/>
      <c r="P107" s="3"/>
    </row>
    <row r="108" spans="1:16" x14ac:dyDescent="0.25">
      <c r="A108" s="3"/>
      <c r="B108" s="5" t="s">
        <v>13</v>
      </c>
      <c r="C108" s="5">
        <v>95</v>
      </c>
      <c r="D108" s="5">
        <f t="shared" si="6"/>
        <v>3201.5</v>
      </c>
      <c r="E108" s="5">
        <f t="shared" si="4"/>
        <v>2784</v>
      </c>
      <c r="F108" s="23"/>
      <c r="G108" s="3">
        <v>10000</v>
      </c>
      <c r="H108" s="3"/>
      <c r="I108" s="3"/>
      <c r="J108" s="3"/>
      <c r="K108" s="3"/>
      <c r="L108" s="3"/>
      <c r="M108" s="3"/>
      <c r="N108" s="3"/>
      <c r="O108" s="3"/>
      <c r="P108" s="3"/>
    </row>
    <row r="109" spans="1:16" x14ac:dyDescent="0.25">
      <c r="A109" s="3"/>
      <c r="B109" s="5" t="s">
        <v>14</v>
      </c>
      <c r="C109" s="5">
        <f>(C107+1)</f>
        <v>96</v>
      </c>
      <c r="D109" s="5">
        <f t="shared" si="6"/>
        <v>3235.2</v>
      </c>
      <c r="E109" s="5">
        <f>$N$21</f>
        <v>2784</v>
      </c>
      <c r="F109" s="23">
        <f t="shared" si="7"/>
        <v>1.2206439008984046E+22</v>
      </c>
      <c r="G109" s="3"/>
      <c r="H109" s="3"/>
      <c r="I109" s="3"/>
      <c r="J109" s="3"/>
      <c r="K109" s="3"/>
      <c r="L109" s="3"/>
      <c r="M109" s="3"/>
      <c r="N109" s="3"/>
      <c r="O109" s="3"/>
      <c r="P109" s="3"/>
    </row>
    <row r="110" spans="1:16" x14ac:dyDescent="0.25">
      <c r="A110" s="3"/>
      <c r="B110" s="5" t="s">
        <v>14</v>
      </c>
      <c r="C110" s="5">
        <f t="shared" si="5"/>
        <v>97</v>
      </c>
      <c r="D110" s="5">
        <f t="shared" si="6"/>
        <v>3268.9</v>
      </c>
      <c r="E110" s="5">
        <f>$N$21</f>
        <v>2784</v>
      </c>
      <c r="F110" s="23">
        <f t="shared" si="7"/>
        <v>1.2463407280215904E+22</v>
      </c>
      <c r="G110" s="3"/>
      <c r="H110" s="3"/>
      <c r="I110" s="3"/>
      <c r="J110" s="3"/>
      <c r="K110" s="3"/>
      <c r="L110" s="3"/>
      <c r="M110" s="3"/>
      <c r="N110" s="3"/>
      <c r="O110" s="3"/>
      <c r="P110" s="3"/>
    </row>
    <row r="111" spans="1:16" x14ac:dyDescent="0.25">
      <c r="A111" s="3"/>
      <c r="B111" s="5" t="s">
        <v>14</v>
      </c>
      <c r="C111" s="5">
        <f t="shared" si="5"/>
        <v>98</v>
      </c>
      <c r="D111" s="5">
        <f t="shared" si="6"/>
        <v>3302.6</v>
      </c>
      <c r="E111" s="5">
        <f>$N$21</f>
        <v>2784</v>
      </c>
      <c r="F111" s="23">
        <f t="shared" si="7"/>
        <v>1.2723052304273123E+22</v>
      </c>
      <c r="G111" s="3"/>
      <c r="H111" s="3"/>
      <c r="I111" s="3"/>
      <c r="J111" s="3"/>
      <c r="K111" s="3"/>
      <c r="L111" s="3"/>
      <c r="M111" s="3"/>
      <c r="N111" s="3"/>
      <c r="O111" s="3"/>
      <c r="P111" s="3"/>
    </row>
    <row r="112" spans="1:16" x14ac:dyDescent="0.25">
      <c r="A112" s="3"/>
      <c r="B112" s="5" t="s">
        <v>14</v>
      </c>
      <c r="C112" s="5">
        <f t="shared" si="5"/>
        <v>99</v>
      </c>
      <c r="D112" s="5">
        <f t="shared" si="6"/>
        <v>3336.3</v>
      </c>
      <c r="E112" s="5">
        <f>$N$21</f>
        <v>2784</v>
      </c>
      <c r="F112" s="23">
        <f t="shared" si="7"/>
        <v>1.2985374081155657E+22</v>
      </c>
      <c r="G112" s="3"/>
      <c r="H112" s="3"/>
      <c r="I112" s="3"/>
      <c r="J112" s="3"/>
      <c r="K112" s="3"/>
      <c r="L112" s="3"/>
      <c r="M112" s="3"/>
      <c r="N112" s="3"/>
      <c r="O112" s="3"/>
      <c r="P112" s="3"/>
    </row>
    <row r="113" spans="1:16" x14ac:dyDescent="0.25">
      <c r="A113" s="3"/>
      <c r="B113" s="5" t="s">
        <v>14</v>
      </c>
      <c r="C113" s="5">
        <f t="shared" si="5"/>
        <v>100</v>
      </c>
      <c r="D113" s="5">
        <f t="shared" si="6"/>
        <v>3370</v>
      </c>
      <c r="E113" s="5">
        <f>$N$21</f>
        <v>2784</v>
      </c>
      <c r="F113" s="23">
        <f t="shared" si="7"/>
        <v>1.3250372610863414E+22</v>
      </c>
      <c r="G113" s="3">
        <v>0</v>
      </c>
      <c r="H113" s="3"/>
      <c r="I113" s="3"/>
      <c r="J113" s="3"/>
      <c r="K113" s="3"/>
      <c r="L113" s="3"/>
      <c r="M113" s="3"/>
      <c r="N113" s="3"/>
      <c r="O113" s="3"/>
      <c r="P113" s="3"/>
    </row>
    <row r="114" spans="1:16" x14ac:dyDescent="0.25">
      <c r="A114" s="3"/>
      <c r="B114" s="5" t="s">
        <v>14</v>
      </c>
      <c r="C114" s="5"/>
      <c r="D114" s="5">
        <v>3370</v>
      </c>
      <c r="E114" s="5"/>
      <c r="F114" s="3">
        <f t="shared" ref="F114" si="8">((E114*4*3.141*(0.5*(D114+D113))^2 *$D$5/100)*1000000000)</f>
        <v>0</v>
      </c>
      <c r="G114" s="3">
        <v>10000</v>
      </c>
      <c r="H114" s="3"/>
      <c r="I114" s="3"/>
      <c r="J114" s="3"/>
      <c r="K114" s="3"/>
      <c r="L114" s="3"/>
      <c r="M114" s="3"/>
      <c r="N114" s="3"/>
      <c r="O114" s="3"/>
      <c r="P114" s="3"/>
    </row>
  </sheetData>
  <mergeCells count="3">
    <mergeCell ref="L22:M22"/>
    <mergeCell ref="O22:P22"/>
    <mergeCell ref="B8:F8"/>
  </mergeCells>
  <pageMargins left="0.7" right="0.7" top="0.75" bottom="0.75" header="0.3" footer="0.3"/>
  <pageSetup orientation="portrait" horizontalDpi="4294967293" verticalDpi="0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4" r:id="rId5" name="Scroll Bar 4">
              <controlPr defaultSize="0" autoPict="0">
                <anchor moveWithCells="1">
                  <from>
                    <xdr:col>8</xdr:col>
                    <xdr:colOff>123825</xdr:colOff>
                    <xdr:row>18</xdr:row>
                    <xdr:rowOff>95250</xdr:rowOff>
                  </from>
                  <to>
                    <xdr:col>9</xdr:col>
                    <xdr:colOff>133350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6" name="Scroll Bar 5">
              <controlPr defaultSize="0" autoPict="0">
                <anchor moveWithCells="1">
                  <from>
                    <xdr:col>11</xdr:col>
                    <xdr:colOff>85725</xdr:colOff>
                    <xdr:row>18</xdr:row>
                    <xdr:rowOff>123825</xdr:rowOff>
                  </from>
                  <to>
                    <xdr:col>11</xdr:col>
                    <xdr:colOff>1028700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7" name="Scroll Bar 6">
              <controlPr defaultSize="0" autoPict="0">
                <anchor moveWithCells="1">
                  <from>
                    <xdr:col>14</xdr:col>
                    <xdr:colOff>95250</xdr:colOff>
                    <xdr:row>18</xdr:row>
                    <xdr:rowOff>133350</xdr:rowOff>
                  </from>
                  <to>
                    <xdr:col>15</xdr:col>
                    <xdr:colOff>133350</xdr:colOff>
                    <xdr:row>20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115"/>
  <sheetViews>
    <sheetView showGridLines="0" workbookViewId="0">
      <selection activeCell="E5" sqref="E5"/>
    </sheetView>
  </sheetViews>
  <sheetFormatPr defaultRowHeight="15" x14ac:dyDescent="0.25"/>
  <cols>
    <col min="6" max="6" width="12" bestFit="1" customWidth="1"/>
    <col min="7" max="7" width="9.5703125" bestFit="1" customWidth="1"/>
    <col min="8" max="8" width="12" bestFit="1" customWidth="1"/>
    <col min="10" max="10" width="19.85546875" customWidth="1"/>
    <col min="11" max="11" width="15.7109375" customWidth="1"/>
    <col min="12" max="12" width="7.28515625" customWidth="1"/>
    <col min="14" max="14" width="12.28515625" customWidth="1"/>
    <col min="17" max="17" width="11" customWidth="1"/>
  </cols>
  <sheetData>
    <row r="2" spans="1:17" ht="18.75" x14ac:dyDescent="0.3">
      <c r="A2" s="3"/>
      <c r="B2" s="3" t="s">
        <v>7</v>
      </c>
      <c r="C2" s="3" t="s">
        <v>4</v>
      </c>
      <c r="D2" s="40">
        <v>3370</v>
      </c>
      <c r="E2" s="3" t="s">
        <v>0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</row>
    <row r="3" spans="1:1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7" x14ac:dyDescent="0.25">
      <c r="A4" s="3"/>
      <c r="B4" s="3"/>
      <c r="C4" s="3"/>
      <c r="D4" s="41" t="s">
        <v>4</v>
      </c>
      <c r="E4" s="3"/>
      <c r="F4" s="5" t="s">
        <v>48</v>
      </c>
      <c r="G4" s="41" t="s">
        <v>52</v>
      </c>
      <c r="H4" s="47" t="s">
        <v>48</v>
      </c>
      <c r="I4" s="3"/>
      <c r="J4" s="3"/>
      <c r="K4" s="3"/>
      <c r="L4" s="3"/>
      <c r="M4" s="3"/>
      <c r="N4" s="3"/>
      <c r="O4" s="3"/>
      <c r="P4" s="3"/>
      <c r="Q4" s="3"/>
    </row>
    <row r="5" spans="1:17" x14ac:dyDescent="0.25">
      <c r="A5" s="3"/>
      <c r="B5" s="3"/>
      <c r="C5" s="41" t="s">
        <v>4</v>
      </c>
      <c r="D5" s="41" t="s">
        <v>0</v>
      </c>
      <c r="E5" s="41" t="s">
        <v>39</v>
      </c>
      <c r="F5" s="5" t="s">
        <v>49</v>
      </c>
      <c r="G5" s="41" t="s">
        <v>40</v>
      </c>
      <c r="H5" s="47" t="s">
        <v>49</v>
      </c>
      <c r="I5" s="3"/>
      <c r="J5" s="3"/>
      <c r="K5" s="3"/>
      <c r="L5" s="3"/>
      <c r="M5" s="3"/>
      <c r="N5" s="3"/>
      <c r="O5" s="3"/>
      <c r="P5" s="3"/>
      <c r="Q5" s="3"/>
    </row>
    <row r="6" spans="1:17" x14ac:dyDescent="0.25">
      <c r="A6" s="3"/>
      <c r="B6" s="3"/>
      <c r="C6" s="41" t="s">
        <v>5</v>
      </c>
      <c r="D6" s="47">
        <v>0</v>
      </c>
      <c r="E6" s="41" t="s">
        <v>8</v>
      </c>
      <c r="F6" s="5" t="s">
        <v>50</v>
      </c>
      <c r="G6" s="5" t="s">
        <v>38</v>
      </c>
      <c r="H6" s="47" t="s">
        <v>53</v>
      </c>
      <c r="I6" s="3"/>
      <c r="J6" s="3"/>
      <c r="K6" s="3"/>
      <c r="L6" s="3"/>
      <c r="M6" s="3"/>
      <c r="N6" s="3"/>
      <c r="O6" s="3"/>
      <c r="P6" s="3"/>
      <c r="Q6" s="3"/>
    </row>
    <row r="7" spans="1:17" x14ac:dyDescent="0.25">
      <c r="A7" s="3"/>
      <c r="B7" s="3" t="s">
        <v>12</v>
      </c>
      <c r="C7" s="41">
        <v>1</v>
      </c>
      <c r="D7" s="41">
        <f>($D$2*C7/100)</f>
        <v>33.700000000000003</v>
      </c>
      <c r="E7" s="41">
        <f t="shared" ref="E7:E38" si="0">$I$20</f>
        <v>3740</v>
      </c>
      <c r="F7" s="23">
        <f>((8/15)*E7*3.141*(D7*1000)^5)</f>
        <v>2.7232516214762899E+26</v>
      </c>
      <c r="G7" s="24">
        <f>(E7*1.333*3.141*(D7*1000)^3)</f>
        <v>5.993208552886176E+17</v>
      </c>
      <c r="H7" s="53">
        <f t="shared" ref="H7:H38" si="1">(G7*(D7*1000)^2/($K$25*($D$2*1000)^2))</f>
        <v>1.3007407686800029E-10</v>
      </c>
      <c r="I7" s="3"/>
      <c r="J7" s="3"/>
      <c r="K7" s="3"/>
      <c r="L7" s="3"/>
      <c r="M7" s="3"/>
      <c r="N7" s="3"/>
      <c r="O7" s="3"/>
      <c r="P7" s="3"/>
      <c r="Q7" s="3"/>
    </row>
    <row r="8" spans="1:17" x14ac:dyDescent="0.25">
      <c r="A8" s="3"/>
      <c r="B8" s="3" t="s">
        <v>12</v>
      </c>
      <c r="C8" s="41">
        <f>(C7+1)</f>
        <v>2</v>
      </c>
      <c r="D8" s="41">
        <f t="shared" ref="D8:D72" si="2">($D$2*C8/100)</f>
        <v>67.400000000000006</v>
      </c>
      <c r="E8" s="41">
        <f t="shared" si="0"/>
        <v>3740</v>
      </c>
      <c r="F8" s="23">
        <f>((8/15)*E8*3.141*((D8*1000)^5 - (D7*1000)^5))</f>
        <v>8.4420800265764978E+27</v>
      </c>
      <c r="G8" s="24">
        <f>(E8*1.333*3.141*((D8*1000)^3 - (D7*1000)^3))</f>
        <v>4.1952459870203233E+18</v>
      </c>
      <c r="H8" s="53">
        <f t="shared" si="1"/>
        <v>3.6420741523040079E-9</v>
      </c>
      <c r="I8" s="3"/>
      <c r="J8" s="3"/>
      <c r="K8" s="3"/>
      <c r="L8" s="3"/>
      <c r="M8" s="3"/>
      <c r="N8" s="3"/>
      <c r="O8" s="3"/>
      <c r="P8" s="3"/>
      <c r="Q8" s="3"/>
    </row>
    <row r="9" spans="1:17" x14ac:dyDescent="0.25">
      <c r="A9" s="3"/>
      <c r="B9" s="3" t="s">
        <v>12</v>
      </c>
      <c r="C9" s="41">
        <f t="shared" ref="C9:C73" si="3">(C8+1)</f>
        <v>3</v>
      </c>
      <c r="D9" s="41">
        <f t="shared" si="2"/>
        <v>101.1</v>
      </c>
      <c r="E9" s="41">
        <f t="shared" si="0"/>
        <v>3740</v>
      </c>
      <c r="F9" s="23">
        <f>((8/15)*E9*3.141*((D9*1000)^5 - (D8*1000)^5))</f>
        <v>5.7460609213149719E+28</v>
      </c>
      <c r="G9" s="24">
        <f t="shared" ref="G9:G72" si="4">(E9*1.333*3.141*((D9*1000)^3 - (D8*1000)^3))</f>
        <v>1.1387096250483735E+19</v>
      </c>
      <c r="H9" s="53">
        <f t="shared" si="1"/>
        <v>2.224266714442805E-8</v>
      </c>
      <c r="I9" s="3"/>
      <c r="J9" s="3"/>
      <c r="K9" s="3"/>
      <c r="L9" s="3"/>
      <c r="M9" s="3"/>
      <c r="N9" s="3"/>
      <c r="O9" s="3"/>
      <c r="P9" s="3"/>
      <c r="Q9" s="3"/>
    </row>
    <row r="10" spans="1:17" x14ac:dyDescent="0.25">
      <c r="A10" s="3"/>
      <c r="B10" s="3" t="s">
        <v>12</v>
      </c>
      <c r="C10" s="41">
        <f t="shared" si="3"/>
        <v>4</v>
      </c>
      <c r="D10" s="41">
        <f t="shared" si="2"/>
        <v>134.80000000000001</v>
      </c>
      <c r="E10" s="41">
        <f t="shared" si="0"/>
        <v>3740</v>
      </c>
      <c r="F10" s="23">
        <f>((8/15)*E10*3.141*((D10*1000)^5 - (D9*1000)^5))</f>
        <v>2.126859516372982E+29</v>
      </c>
      <c r="G10" s="24">
        <f t="shared" si="4"/>
        <v>2.2174871645678854E+19</v>
      </c>
      <c r="H10" s="53">
        <f t="shared" si="1"/>
        <v>7.7003853505856191E-8</v>
      </c>
      <c r="I10" s="3"/>
      <c r="J10" s="3"/>
      <c r="K10" s="3"/>
      <c r="L10" s="3"/>
      <c r="M10" s="3"/>
      <c r="N10" s="3"/>
      <c r="O10" s="3"/>
      <c r="P10" s="3"/>
      <c r="Q10" s="3"/>
    </row>
    <row r="11" spans="1:17" x14ac:dyDescent="0.25">
      <c r="A11" s="3"/>
      <c r="B11" s="3" t="s">
        <v>12</v>
      </c>
      <c r="C11" s="41">
        <f t="shared" si="3"/>
        <v>5</v>
      </c>
      <c r="D11" s="41">
        <f t="shared" si="2"/>
        <v>168.5</v>
      </c>
      <c r="E11" s="41">
        <f t="shared" si="0"/>
        <v>3740</v>
      </c>
      <c r="F11" s="23">
        <f t="shared" ref="F11:F74" si="5">((8/15)*E11*3.141*((D11*1000)^5 - (D10*1000)^5))</f>
        <v>5.7215516567216862E+29</v>
      </c>
      <c r="G11" s="24">
        <f t="shared" si="4"/>
        <v>3.6558572172605678E+19</v>
      </c>
      <c r="H11" s="53">
        <f t="shared" si="1"/>
        <v>1.9836296722370045E-7</v>
      </c>
      <c r="I11" s="3"/>
      <c r="J11" s="3"/>
      <c r="K11" s="3"/>
      <c r="L11" s="3"/>
      <c r="M11" s="3"/>
      <c r="N11" s="3"/>
      <c r="O11" s="3"/>
      <c r="P11" s="3"/>
      <c r="Q11" s="3"/>
    </row>
    <row r="12" spans="1:17" x14ac:dyDescent="0.25">
      <c r="A12" s="3"/>
      <c r="B12" s="3" t="s">
        <v>12</v>
      </c>
      <c r="C12" s="41">
        <f t="shared" si="3"/>
        <v>6</v>
      </c>
      <c r="D12" s="41">
        <f t="shared" si="2"/>
        <v>202.2</v>
      </c>
      <c r="E12" s="41">
        <f t="shared" si="0"/>
        <v>3740</v>
      </c>
      <c r="F12" s="23">
        <f t="shared" si="5"/>
        <v>1.2665843291486223E+30</v>
      </c>
      <c r="G12" s="24">
        <f t="shared" si="4"/>
        <v>5.4538197831264207E+19</v>
      </c>
      <c r="H12" s="53">
        <f t="shared" si="1"/>
        <v>4.2612267581956899E-7</v>
      </c>
      <c r="I12" s="3"/>
      <c r="J12" s="3"/>
      <c r="K12" s="3"/>
      <c r="L12" s="3"/>
      <c r="M12" s="3"/>
      <c r="N12" s="3"/>
      <c r="O12" s="3"/>
      <c r="P12" s="3"/>
      <c r="Q12" s="3"/>
    </row>
    <row r="13" spans="1:17" x14ac:dyDescent="0.25">
      <c r="A13" s="3"/>
      <c r="B13" s="3" t="s">
        <v>12</v>
      </c>
      <c r="C13" s="41">
        <f t="shared" si="3"/>
        <v>7</v>
      </c>
      <c r="D13" s="41">
        <f t="shared" si="2"/>
        <v>235.9</v>
      </c>
      <c r="E13" s="41">
        <f t="shared" si="0"/>
        <v>3740</v>
      </c>
      <c r="F13" s="23">
        <f t="shared" si="5"/>
        <v>2.4593685393552377E+30</v>
      </c>
      <c r="G13" s="24">
        <f t="shared" si="4"/>
        <v>7.6113748621654442E+19</v>
      </c>
      <c r="H13" s="53">
        <f t="shared" si="1"/>
        <v>8.0945098034956583E-7</v>
      </c>
      <c r="I13" s="3"/>
      <c r="J13" s="3"/>
      <c r="K13" s="3"/>
      <c r="L13" s="3"/>
      <c r="M13" s="3"/>
      <c r="N13" s="3"/>
      <c r="O13" s="3"/>
      <c r="P13" s="3"/>
      <c r="Q13" s="3"/>
    </row>
    <row r="14" spans="1:17" x14ac:dyDescent="0.25">
      <c r="A14" s="3"/>
      <c r="B14" s="3" t="s">
        <v>12</v>
      </c>
      <c r="C14" s="41">
        <f t="shared" si="3"/>
        <v>8</v>
      </c>
      <c r="D14" s="41">
        <f t="shared" si="2"/>
        <v>269.60000000000002</v>
      </c>
      <c r="E14" s="41">
        <f t="shared" si="0"/>
        <v>3740</v>
      </c>
      <c r="F14" s="23">
        <f t="shared" si="5"/>
        <v>4.3465819130383057E+30</v>
      </c>
      <c r="G14" s="24">
        <f t="shared" si="4"/>
        <v>1.0128522454377637E+20</v>
      </c>
      <c r="H14" s="53">
        <f t="shared" si="1"/>
        <v>1.4068812154042911E-6</v>
      </c>
      <c r="I14" s="3"/>
      <c r="J14" s="3"/>
      <c r="K14" s="3"/>
      <c r="L14" s="3"/>
      <c r="M14" s="3"/>
      <c r="N14" s="3"/>
      <c r="O14" s="3"/>
      <c r="P14" s="3"/>
      <c r="Q14" s="3"/>
    </row>
    <row r="15" spans="1:17" x14ac:dyDescent="0.25">
      <c r="A15" s="3"/>
      <c r="B15" s="3" t="s">
        <v>12</v>
      </c>
      <c r="C15" s="41">
        <f t="shared" si="3"/>
        <v>9</v>
      </c>
      <c r="D15" s="41">
        <f t="shared" si="2"/>
        <v>303.3</v>
      </c>
      <c r="E15" s="41">
        <f t="shared" si="0"/>
        <v>3740</v>
      </c>
      <c r="F15" s="23">
        <f t="shared" si="5"/>
        <v>7.156977586401838E+30</v>
      </c>
      <c r="G15" s="24">
        <f t="shared" si="4"/>
        <v>1.3005262559763002E+20</v>
      </c>
      <c r="H15" s="53">
        <f t="shared" si="1"/>
        <v>2.2863120491088408E-6</v>
      </c>
      <c r="I15" s="3"/>
      <c r="J15" s="3"/>
      <c r="K15" s="3"/>
      <c r="L15" s="3"/>
      <c r="M15" s="3"/>
      <c r="N15" s="3"/>
      <c r="O15" s="3"/>
      <c r="P15" s="3"/>
      <c r="Q15" s="3"/>
    </row>
    <row r="16" spans="1:17" x14ac:dyDescent="0.25">
      <c r="A16" s="3"/>
      <c r="B16" s="3" t="s">
        <v>12</v>
      </c>
      <c r="C16" s="41">
        <f t="shared" si="3"/>
        <v>10</v>
      </c>
      <c r="D16" s="41">
        <f t="shared" si="2"/>
        <v>337</v>
      </c>
      <c r="E16" s="41">
        <f t="shared" si="0"/>
        <v>3740</v>
      </c>
      <c r="F16" s="23">
        <f t="shared" si="5"/>
        <v>1.1151987715107557E+31</v>
      </c>
      <c r="G16" s="24">
        <f t="shared" si="4"/>
        <v>1.6241595178321537E+20</v>
      </c>
      <c r="H16" s="53">
        <f t="shared" si="1"/>
        <v>3.5250074831228078E-6</v>
      </c>
      <c r="I16" s="3"/>
      <c r="J16" s="3"/>
      <c r="K16" s="3"/>
      <c r="L16" s="3"/>
      <c r="M16" s="3"/>
      <c r="N16" s="3"/>
      <c r="O16" s="3"/>
      <c r="P16" s="3"/>
      <c r="Q16" s="3"/>
    </row>
    <row r="17" spans="1:17" x14ac:dyDescent="0.25">
      <c r="A17" s="3"/>
      <c r="B17" s="3" t="s">
        <v>12</v>
      </c>
      <c r="C17" s="41">
        <f t="shared" si="3"/>
        <v>11</v>
      </c>
      <c r="D17" s="41">
        <f t="shared" si="2"/>
        <v>370.7</v>
      </c>
      <c r="E17" s="41">
        <f t="shared" si="0"/>
        <v>3740</v>
      </c>
      <c r="F17" s="23">
        <f t="shared" si="5"/>
        <v>1.66257234742749E+31</v>
      </c>
      <c r="G17" s="24">
        <f t="shared" si="4"/>
        <v>1.9837520310053244E+20</v>
      </c>
      <c r="H17" s="53">
        <f t="shared" si="1"/>
        <v>5.2095968526402799E-6</v>
      </c>
      <c r="I17" s="3"/>
      <c r="J17" s="3"/>
      <c r="K17" s="3"/>
      <c r="L17" s="3"/>
      <c r="M17" s="3"/>
      <c r="N17" s="3"/>
      <c r="O17" s="3"/>
      <c r="P17" s="3"/>
      <c r="Q17" s="3"/>
    </row>
    <row r="18" spans="1:17" x14ac:dyDescent="0.25">
      <c r="A18" s="3"/>
      <c r="B18" s="3" t="s">
        <v>12</v>
      </c>
      <c r="C18" s="41">
        <f t="shared" si="3"/>
        <v>12</v>
      </c>
      <c r="D18" s="41">
        <f t="shared" si="2"/>
        <v>404.4</v>
      </c>
      <c r="E18" s="41">
        <f t="shared" si="0"/>
        <v>3740</v>
      </c>
      <c r="F18" s="23">
        <f t="shared" si="5"/>
        <v>2.3904975058481019E+31</v>
      </c>
      <c r="G18" s="24">
        <f t="shared" si="4"/>
        <v>2.3793037954958121E+20</v>
      </c>
      <c r="H18" s="53">
        <f t="shared" si="1"/>
        <v>7.4360748263898416E-6</v>
      </c>
      <c r="I18" s="3"/>
      <c r="J18" s="3"/>
      <c r="K18" s="3"/>
      <c r="L18" s="3"/>
      <c r="M18" s="3"/>
      <c r="N18" s="3"/>
      <c r="O18" s="3"/>
      <c r="P18" s="3"/>
      <c r="Q18" s="3"/>
    </row>
    <row r="19" spans="1:17" x14ac:dyDescent="0.25">
      <c r="A19" s="3"/>
      <c r="B19" s="3" t="s">
        <v>12</v>
      </c>
      <c r="C19" s="41">
        <f t="shared" si="3"/>
        <v>13</v>
      </c>
      <c r="D19" s="41">
        <f t="shared" si="2"/>
        <v>438.1</v>
      </c>
      <c r="E19" s="41">
        <f t="shared" si="0"/>
        <v>3740</v>
      </c>
      <c r="F19" s="23">
        <f t="shared" si="5"/>
        <v>3.3349211681760783E+31</v>
      </c>
      <c r="G19" s="24">
        <f t="shared" si="4"/>
        <v>2.8108148113036168E+20</v>
      </c>
      <c r="H19" s="53">
        <f t="shared" si="1"/>
        <v>1.0309801406634572E-5</v>
      </c>
      <c r="I19" s="38">
        <v>10</v>
      </c>
      <c r="J19" s="3"/>
      <c r="K19" s="3"/>
      <c r="L19" s="38">
        <v>0</v>
      </c>
      <c r="M19" s="3"/>
      <c r="N19" s="3"/>
      <c r="O19" s="38">
        <v>10</v>
      </c>
      <c r="P19" s="3"/>
      <c r="Q19" s="3"/>
    </row>
    <row r="20" spans="1:17" x14ac:dyDescent="0.25">
      <c r="A20" s="3"/>
      <c r="B20" s="3" t="s">
        <v>12</v>
      </c>
      <c r="C20" s="41">
        <f t="shared" si="3"/>
        <v>14</v>
      </c>
      <c r="D20" s="41">
        <f t="shared" si="2"/>
        <v>471.8</v>
      </c>
      <c r="E20" s="41">
        <f t="shared" si="0"/>
        <v>3740</v>
      </c>
      <c r="F20" s="23">
        <f t="shared" si="5"/>
        <v>4.5350581577606823E+31</v>
      </c>
      <c r="G20" s="24">
        <f t="shared" si="4"/>
        <v>3.2782850784287385E+20</v>
      </c>
      <c r="H20" s="53">
        <f t="shared" si="1"/>
        <v>1.3945501929172048E-5</v>
      </c>
      <c r="I20" s="3">
        <f>($L$20+$I$19*100)</f>
        <v>3740</v>
      </c>
      <c r="J20" s="3"/>
      <c r="K20" s="3"/>
      <c r="L20" s="3">
        <f>($O$20+$L$19*20)</f>
        <v>2740</v>
      </c>
      <c r="M20" s="3"/>
      <c r="N20" s="3"/>
      <c r="O20" s="3">
        <f>(2700+$O$19*4)</f>
        <v>2740</v>
      </c>
      <c r="P20" s="3"/>
      <c r="Q20" s="3"/>
    </row>
    <row r="21" spans="1:17" x14ac:dyDescent="0.25">
      <c r="A21" s="3"/>
      <c r="B21" s="3" t="s">
        <v>12</v>
      </c>
      <c r="C21" s="41">
        <f t="shared" si="3"/>
        <v>15</v>
      </c>
      <c r="D21" s="41">
        <f t="shared" si="2"/>
        <v>505.5</v>
      </c>
      <c r="E21" s="41">
        <f t="shared" si="0"/>
        <v>3740</v>
      </c>
      <c r="F21" s="23">
        <f t="shared" si="5"/>
        <v>6.0333911998969362E+31</v>
      </c>
      <c r="G21" s="24">
        <f t="shared" si="4"/>
        <v>3.7817145968711775E+20</v>
      </c>
      <c r="H21" s="53">
        <f t="shared" si="1"/>
        <v>1.8467267063334342E-5</v>
      </c>
      <c r="I21" s="3"/>
      <c r="J21" s="3" t="s">
        <v>27</v>
      </c>
      <c r="K21" s="3"/>
      <c r="L21" s="3"/>
      <c r="M21" s="65" t="s">
        <v>28</v>
      </c>
      <c r="N21" s="65"/>
      <c r="O21" s="3"/>
      <c r="P21" s="65" t="s">
        <v>29</v>
      </c>
      <c r="Q21" s="65"/>
    </row>
    <row r="22" spans="1:17" x14ac:dyDescent="0.25">
      <c r="A22" s="3"/>
      <c r="B22" s="3" t="s">
        <v>12</v>
      </c>
      <c r="C22" s="41">
        <f t="shared" si="3"/>
        <v>16</v>
      </c>
      <c r="D22" s="41">
        <f t="shared" si="2"/>
        <v>539.20000000000005</v>
      </c>
      <c r="E22" s="41">
        <f t="shared" si="0"/>
        <v>3740</v>
      </c>
      <c r="F22" s="23">
        <f t="shared" si="5"/>
        <v>7.875670921825642E+31</v>
      </c>
      <c r="G22" s="24">
        <f t="shared" si="4"/>
        <v>4.3211033666309331E+20</v>
      </c>
      <c r="H22" s="53">
        <f t="shared" si="1"/>
        <v>2.4008552811988024E-5</v>
      </c>
      <c r="I22" s="3"/>
      <c r="J22" s="3"/>
      <c r="K22" s="3"/>
      <c r="L22" s="3"/>
      <c r="M22" s="3"/>
      <c r="N22" s="3"/>
      <c r="O22" s="3"/>
      <c r="P22" s="3"/>
      <c r="Q22" s="3"/>
    </row>
    <row r="23" spans="1:17" x14ac:dyDescent="0.25">
      <c r="A23" s="3"/>
      <c r="B23" s="3" t="s">
        <v>12</v>
      </c>
      <c r="C23" s="41">
        <f t="shared" si="3"/>
        <v>17</v>
      </c>
      <c r="D23" s="41">
        <f t="shared" si="2"/>
        <v>572.9</v>
      </c>
      <c r="E23" s="41">
        <f t="shared" si="0"/>
        <v>3740</v>
      </c>
      <c r="F23" s="23">
        <f t="shared" si="5"/>
        <v>1.011091585273339E+32</v>
      </c>
      <c r="G23" s="24">
        <f t="shared" si="4"/>
        <v>4.8964513877080061E+20</v>
      </c>
      <c r="H23" s="44">
        <f t="shared" si="1"/>
        <v>3.0712180511534153E-5</v>
      </c>
      <c r="I23" s="3"/>
      <c r="J23" s="3"/>
      <c r="K23" s="3"/>
      <c r="L23" s="3"/>
      <c r="M23" s="3"/>
      <c r="N23" s="3"/>
      <c r="O23" s="3"/>
      <c r="P23" s="3"/>
      <c r="Q23" s="3"/>
    </row>
    <row r="24" spans="1:17" ht="18.75" x14ac:dyDescent="0.3">
      <c r="A24" s="3"/>
      <c r="B24" s="3" t="s">
        <v>12</v>
      </c>
      <c r="C24" s="41">
        <f t="shared" si="3"/>
        <v>18</v>
      </c>
      <c r="D24" s="41">
        <f t="shared" si="2"/>
        <v>606.6</v>
      </c>
      <c r="E24" s="41">
        <f t="shared" si="0"/>
        <v>3740</v>
      </c>
      <c r="F24" s="23">
        <f t="shared" si="5"/>
        <v>1.2791412423752494E+32</v>
      </c>
      <c r="G24" s="24">
        <f t="shared" si="4"/>
        <v>5.5077586601023963E+20</v>
      </c>
      <c r="H24" s="44">
        <f t="shared" si="1"/>
        <v>3.8730336831908296E-5</v>
      </c>
      <c r="I24" s="3"/>
      <c r="J24" s="13" t="s">
        <v>15</v>
      </c>
      <c r="M24" s="3"/>
      <c r="N24" s="3"/>
      <c r="O24" s="3"/>
      <c r="P24" s="3"/>
      <c r="Q24" s="3"/>
    </row>
    <row r="25" spans="1:17" ht="18.75" x14ac:dyDescent="0.3">
      <c r="A25" s="3"/>
      <c r="B25" s="3" t="s">
        <v>12</v>
      </c>
      <c r="C25" s="41">
        <f t="shared" si="3"/>
        <v>19</v>
      </c>
      <c r="D25" s="41">
        <f t="shared" si="2"/>
        <v>640.29999999999995</v>
      </c>
      <c r="E25" s="41">
        <f t="shared" si="0"/>
        <v>3740</v>
      </c>
      <c r="F25" s="23">
        <f t="shared" si="5"/>
        <v>1.5972714967961097E+32</v>
      </c>
      <c r="G25" s="24">
        <f t="shared" si="4"/>
        <v>6.1550251838141039E+20</v>
      </c>
      <c r="H25" s="44">
        <f t="shared" si="1"/>
        <v>4.8224573776580513E-5</v>
      </c>
      <c r="I25" s="3"/>
      <c r="J25" s="16" t="s">
        <v>55</v>
      </c>
      <c r="K25" s="51">
        <f>SUM(G7:G109)</f>
        <v>4.6075349502330959E+23</v>
      </c>
      <c r="L25" s="5" t="s">
        <v>9</v>
      </c>
      <c r="M25" s="3"/>
      <c r="N25" s="3"/>
      <c r="O25" s="3"/>
      <c r="P25" s="3"/>
      <c r="Q25" s="3"/>
    </row>
    <row r="26" spans="1:17" x14ac:dyDescent="0.25">
      <c r="A26" s="3"/>
      <c r="B26" s="3" t="s">
        <v>12</v>
      </c>
      <c r="C26" s="41">
        <f t="shared" si="3"/>
        <v>20</v>
      </c>
      <c r="D26" s="41">
        <f t="shared" si="2"/>
        <v>674</v>
      </c>
      <c r="E26" s="41">
        <f t="shared" si="0"/>
        <v>3740</v>
      </c>
      <c r="F26" s="23">
        <f t="shared" si="5"/>
        <v>1.971364572038308E+32</v>
      </c>
      <c r="G26" s="24">
        <f t="shared" si="4"/>
        <v>6.8382509588431267E+20</v>
      </c>
      <c r="H26" s="44">
        <f t="shared" si="1"/>
        <v>5.9365808682555333E-5</v>
      </c>
      <c r="I26" s="3"/>
      <c r="J26" s="16" t="s">
        <v>16</v>
      </c>
      <c r="K26" s="23">
        <v>6.4E+23</v>
      </c>
      <c r="L26" s="5" t="s">
        <v>9</v>
      </c>
      <c r="M26" s="3"/>
      <c r="N26" s="3"/>
      <c r="O26" s="3"/>
      <c r="P26" s="3"/>
      <c r="Q26" s="3"/>
    </row>
    <row r="27" spans="1:17" x14ac:dyDescent="0.25">
      <c r="A27" s="3"/>
      <c r="B27" s="3" t="s">
        <v>12</v>
      </c>
      <c r="C27" s="41">
        <f t="shared" si="3"/>
        <v>21</v>
      </c>
      <c r="D27" s="41">
        <f t="shared" si="2"/>
        <v>707.7</v>
      </c>
      <c r="E27" s="41">
        <f t="shared" si="0"/>
        <v>3740</v>
      </c>
      <c r="F27" s="23">
        <f t="shared" si="5"/>
        <v>2.4076294817988094E+32</v>
      </c>
      <c r="G27" s="24">
        <f t="shared" si="4"/>
        <v>7.5574359851894689E+20</v>
      </c>
      <c r="H27" s="44">
        <f t="shared" si="1"/>
        <v>7.2334324220371839E-5</v>
      </c>
      <c r="I27" s="3"/>
      <c r="J27" s="3"/>
      <c r="K27" s="23"/>
      <c r="L27" s="5"/>
      <c r="M27" s="3"/>
      <c r="N27" s="3"/>
      <c r="O27" s="3"/>
      <c r="P27" s="3"/>
      <c r="Q27" s="3"/>
    </row>
    <row r="28" spans="1:17" ht="18.75" x14ac:dyDescent="0.3">
      <c r="A28" s="3"/>
      <c r="B28" s="3" t="s">
        <v>12</v>
      </c>
      <c r="C28" s="41">
        <f t="shared" si="3"/>
        <v>22</v>
      </c>
      <c r="D28" s="41">
        <f t="shared" si="2"/>
        <v>741.4</v>
      </c>
      <c r="E28" s="41">
        <f t="shared" si="0"/>
        <v>3740</v>
      </c>
      <c r="F28" s="23">
        <f t="shared" si="5"/>
        <v>2.9126020299691582E+32</v>
      </c>
      <c r="G28" s="24">
        <f t="shared" si="4"/>
        <v>8.3125802628531264E+20</v>
      </c>
      <c r="H28" s="44">
        <f t="shared" si="1"/>
        <v>8.7319768394103549E-5</v>
      </c>
      <c r="I28" s="3"/>
      <c r="J28" s="13" t="s">
        <v>17</v>
      </c>
      <c r="M28" s="3"/>
      <c r="N28" s="3"/>
      <c r="O28" s="3"/>
      <c r="P28" s="3"/>
      <c r="Q28" s="3"/>
    </row>
    <row r="29" spans="1:17" ht="23.25" x14ac:dyDescent="0.35">
      <c r="A29" s="3"/>
      <c r="B29" s="3" t="s">
        <v>12</v>
      </c>
      <c r="C29" s="41">
        <f t="shared" si="3"/>
        <v>23</v>
      </c>
      <c r="D29" s="41">
        <f t="shared" si="2"/>
        <v>775.1</v>
      </c>
      <c r="E29" s="41">
        <f t="shared" si="0"/>
        <v>3740</v>
      </c>
      <c r="F29" s="23">
        <f t="shared" si="5"/>
        <v>3.493144810635474E+32</v>
      </c>
      <c r="G29" s="24">
        <f t="shared" si="4"/>
        <v>9.1036837918341018E+20</v>
      </c>
      <c r="H29" s="44">
        <f t="shared" si="1"/>
        <v>1.0452115454135851E-4</v>
      </c>
      <c r="I29" s="3"/>
      <c r="J29" s="16" t="s">
        <v>55</v>
      </c>
      <c r="K29" s="50">
        <f>(K25/(1.333*3.141*($D$2*1000)^3))</f>
        <v>2875.2846762813219</v>
      </c>
      <c r="L29" s="5" t="s">
        <v>10</v>
      </c>
      <c r="M29" s="3"/>
      <c r="N29" s="49"/>
      <c r="O29" s="48"/>
      <c r="P29" s="3"/>
      <c r="Q29" s="3"/>
    </row>
    <row r="30" spans="1:17" ht="23.25" x14ac:dyDescent="0.35">
      <c r="A30" s="3"/>
      <c r="B30" s="3" t="s">
        <v>12</v>
      </c>
      <c r="C30" s="41">
        <f t="shared" si="3"/>
        <v>24</v>
      </c>
      <c r="D30" s="41">
        <f t="shared" si="2"/>
        <v>808.8</v>
      </c>
      <c r="E30" s="41">
        <f t="shared" si="0"/>
        <v>3740</v>
      </c>
      <c r="F30" s="23">
        <f t="shared" si="5"/>
        <v>4.156447208078452E+32</v>
      </c>
      <c r="G30" s="24">
        <f t="shared" si="4"/>
        <v>9.9307465721323939E+20</v>
      </c>
      <c r="H30" s="44">
        <f t="shared" si="1"/>
        <v>1.2414686133327925E-4</v>
      </c>
      <c r="I30" s="3"/>
      <c r="J30" s="16" t="s">
        <v>16</v>
      </c>
      <c r="K30" s="6">
        <f>(K26/(1.333*3.141*($D$2*1000)^3))</f>
        <v>3993.8540080459961</v>
      </c>
      <c r="L30" s="5" t="s">
        <v>10</v>
      </c>
      <c r="M30" s="48"/>
      <c r="N30" s="49"/>
      <c r="O30" s="48"/>
      <c r="P30" s="3"/>
      <c r="Q30" s="3"/>
    </row>
    <row r="31" spans="1:17" ht="23.25" x14ac:dyDescent="0.35">
      <c r="A31" s="3"/>
      <c r="B31" s="3" t="s">
        <v>12</v>
      </c>
      <c r="C31" s="41">
        <f t="shared" si="3"/>
        <v>25</v>
      </c>
      <c r="D31" s="41">
        <f t="shared" si="2"/>
        <v>842.5</v>
      </c>
      <c r="E31" s="41">
        <f t="shared" si="0"/>
        <v>3740</v>
      </c>
      <c r="F31" s="23">
        <f t="shared" si="5"/>
        <v>4.910025396773374E+32</v>
      </c>
      <c r="G31" s="24">
        <f t="shared" si="4"/>
        <v>1.0793768603747994E+21</v>
      </c>
      <c r="H31" s="44">
        <f t="shared" si="1"/>
        <v>1.4641463277454271E-4</v>
      </c>
      <c r="I31" s="3"/>
      <c r="J31" s="64" t="s">
        <v>18</v>
      </c>
      <c r="K31" s="64"/>
      <c r="L31" s="5"/>
      <c r="M31" s="48"/>
      <c r="N31" s="49"/>
      <c r="O31" s="48"/>
      <c r="P31" s="3"/>
      <c r="Q31" s="3"/>
    </row>
    <row r="32" spans="1:17" ht="23.25" x14ac:dyDescent="0.35">
      <c r="A32" s="3"/>
      <c r="B32" s="3" t="s">
        <v>12</v>
      </c>
      <c r="C32" s="41">
        <f t="shared" si="3"/>
        <v>26</v>
      </c>
      <c r="D32" s="41">
        <f t="shared" si="2"/>
        <v>876.2</v>
      </c>
      <c r="E32" s="41">
        <f t="shared" si="0"/>
        <v>3740</v>
      </c>
      <c r="F32" s="23">
        <f t="shared" si="5"/>
        <v>5.7617223413900773E+32</v>
      </c>
      <c r="G32" s="24">
        <f t="shared" si="4"/>
        <v>1.169274988668094E+21</v>
      </c>
      <c r="H32" s="44">
        <f t="shared" si="1"/>
        <v>1.7155157820336091E-4</v>
      </c>
      <c r="I32" s="3"/>
      <c r="J32" s="16" t="s">
        <v>55</v>
      </c>
      <c r="K32" s="51">
        <f>(SUM(F7:F109))</f>
        <v>2.0202322193231641E+36</v>
      </c>
      <c r="L32" s="5" t="s">
        <v>11</v>
      </c>
      <c r="M32" s="48"/>
      <c r="N32" s="49"/>
      <c r="O32" s="48"/>
      <c r="P32" s="3"/>
      <c r="Q32" s="3"/>
    </row>
    <row r="33" spans="1:17" ht="23.25" x14ac:dyDescent="0.35">
      <c r="A33" s="3"/>
      <c r="B33" s="3" t="s">
        <v>12</v>
      </c>
      <c r="C33" s="41">
        <f t="shared" si="3"/>
        <v>27</v>
      </c>
      <c r="D33" s="41">
        <f t="shared" si="2"/>
        <v>909.9</v>
      </c>
      <c r="E33" s="41">
        <f t="shared" si="0"/>
        <v>3740</v>
      </c>
      <c r="F33" s="23">
        <f t="shared" si="5"/>
        <v>6.7197077967930158E+32</v>
      </c>
      <c r="G33" s="24">
        <f t="shared" si="4"/>
        <v>1.2627690420931183E+21</v>
      </c>
      <c r="H33" s="44">
        <f t="shared" si="1"/>
        <v>1.9979417229147923E-4</v>
      </c>
      <c r="I33" s="3"/>
      <c r="J33" s="16" t="s">
        <v>54</v>
      </c>
      <c r="K33" s="23">
        <f>(0.34*6.43E+23*($D$2*1000)^2)</f>
        <v>2.4828454779999999E+36</v>
      </c>
      <c r="L33" s="5" t="s">
        <v>11</v>
      </c>
      <c r="M33" s="48"/>
      <c r="N33" s="49"/>
      <c r="O33" s="3"/>
      <c r="P33" s="3"/>
      <c r="Q33" s="3"/>
    </row>
    <row r="34" spans="1:17" x14ac:dyDescent="0.25">
      <c r="A34" s="3"/>
      <c r="B34" s="3" t="s">
        <v>12</v>
      </c>
      <c r="C34" s="41">
        <f t="shared" si="3"/>
        <v>28</v>
      </c>
      <c r="D34" s="41">
        <f t="shared" si="2"/>
        <v>943.6</v>
      </c>
      <c r="E34" s="41">
        <f t="shared" si="0"/>
        <v>3740</v>
      </c>
      <c r="F34" s="23">
        <f t="shared" si="5"/>
        <v>7.7924783080411674E+32</v>
      </c>
      <c r="G34" s="24">
        <f t="shared" si="4"/>
        <v>1.3598590206498725E+21</v>
      </c>
      <c r="H34" s="44">
        <f t="shared" si="1"/>
        <v>2.3138825504417809E-4</v>
      </c>
      <c r="I34" s="3"/>
      <c r="J34" s="3"/>
      <c r="K34" s="3"/>
      <c r="L34" s="3"/>
      <c r="M34" s="3"/>
      <c r="N34" s="5"/>
      <c r="O34" s="3"/>
      <c r="P34" s="3"/>
      <c r="Q34" s="3"/>
    </row>
    <row r="35" spans="1:17" ht="18.75" x14ac:dyDescent="0.3">
      <c r="A35" s="3"/>
      <c r="B35" s="3" t="s">
        <v>12</v>
      </c>
      <c r="C35" s="41">
        <f t="shared" si="3"/>
        <v>29</v>
      </c>
      <c r="D35" s="41">
        <f t="shared" si="2"/>
        <v>977.3</v>
      </c>
      <c r="E35" s="41">
        <f t="shared" si="0"/>
        <v>3740</v>
      </c>
      <c r="F35" s="23">
        <f t="shared" si="5"/>
        <v>8.9888572103881286E+32</v>
      </c>
      <c r="G35" s="24">
        <f t="shared" si="4"/>
        <v>1.4605449243383602E+21</v>
      </c>
      <c r="H35" s="44">
        <f t="shared" si="1"/>
        <v>2.6658903180027321E-4</v>
      </c>
      <c r="I35" s="3"/>
      <c r="J35" s="13"/>
      <c r="K35" s="39"/>
      <c r="L35" s="3"/>
      <c r="M35" s="34"/>
      <c r="N35" s="34"/>
      <c r="O35" s="3"/>
      <c r="P35" s="3"/>
      <c r="Q35" s="3"/>
    </row>
    <row r="36" spans="1:17" x14ac:dyDescent="0.25">
      <c r="A36" s="3"/>
      <c r="B36" s="3" t="s">
        <v>12</v>
      </c>
      <c r="C36" s="41">
        <f t="shared" si="3"/>
        <v>30</v>
      </c>
      <c r="D36" s="41">
        <f t="shared" si="2"/>
        <v>1011</v>
      </c>
      <c r="E36" s="41">
        <f t="shared" si="0"/>
        <v>3740</v>
      </c>
      <c r="F36" s="23">
        <f t="shared" si="5"/>
        <v>1.0317994629282067E+33</v>
      </c>
      <c r="G36" s="24">
        <f t="shared" si="4"/>
        <v>1.5648267531585816E+21</v>
      </c>
      <c r="H36" s="44">
        <f t="shared" si="1"/>
        <v>3.056610732321141E-4</v>
      </c>
      <c r="I36" s="3"/>
      <c r="J36" s="34"/>
      <c r="K36" s="35"/>
      <c r="L36" s="34"/>
      <c r="M36" s="34"/>
      <c r="N36" s="34"/>
      <c r="O36" s="3"/>
      <c r="P36" s="3"/>
      <c r="Q36" s="3"/>
    </row>
    <row r="37" spans="1:17" x14ac:dyDescent="0.25">
      <c r="A37" s="3"/>
      <c r="B37" s="3" t="s">
        <v>12</v>
      </c>
      <c r="C37" s="41">
        <f t="shared" si="3"/>
        <v>31</v>
      </c>
      <c r="D37" s="41">
        <f t="shared" si="2"/>
        <v>1044.7</v>
      </c>
      <c r="E37" s="41">
        <f t="shared" si="0"/>
        <v>3740</v>
      </c>
      <c r="F37" s="23">
        <f t="shared" si="5"/>
        <v>1.1789367480365706E+33</v>
      </c>
      <c r="G37" s="24">
        <f t="shared" si="4"/>
        <v>1.6727045071105328E+21</v>
      </c>
      <c r="H37" s="44">
        <f t="shared" si="1"/>
        <v>3.4887831534558407E-4</v>
      </c>
      <c r="I37" s="3"/>
      <c r="J37" s="34"/>
      <c r="K37" s="36"/>
      <c r="L37" s="34"/>
      <c r="M37" s="34"/>
      <c r="N37" s="34"/>
      <c r="O37" s="3"/>
      <c r="P37" s="3"/>
      <c r="Q37" s="3"/>
    </row>
    <row r="38" spans="1:17" x14ac:dyDescent="0.25">
      <c r="A38" s="3"/>
      <c r="B38" s="3" t="s">
        <v>12</v>
      </c>
      <c r="C38" s="41">
        <f t="shared" si="3"/>
        <v>32</v>
      </c>
      <c r="D38" s="41">
        <f t="shared" si="2"/>
        <v>1078.4000000000001</v>
      </c>
      <c r="E38" s="41">
        <f t="shared" si="0"/>
        <v>3740</v>
      </c>
      <c r="F38" s="23">
        <f t="shared" si="5"/>
        <v>1.3412779469476348E+33</v>
      </c>
      <c r="G38" s="24">
        <f t="shared" si="4"/>
        <v>1.7841781861942137E+21</v>
      </c>
      <c r="H38" s="44">
        <f t="shared" si="1"/>
        <v>3.9652405948010149E-4</v>
      </c>
      <c r="I38" s="3"/>
      <c r="J38" s="34"/>
      <c r="K38" s="34"/>
      <c r="L38" s="34"/>
      <c r="M38" s="34"/>
      <c r="N38" s="34"/>
      <c r="O38" s="3"/>
      <c r="P38" s="3"/>
      <c r="Q38" s="3"/>
    </row>
    <row r="39" spans="1:17" x14ac:dyDescent="0.25">
      <c r="A39" s="3"/>
      <c r="B39" s="3" t="s">
        <v>12</v>
      </c>
      <c r="C39" s="41">
        <f t="shared" si="3"/>
        <v>33</v>
      </c>
      <c r="D39" s="41">
        <f t="shared" si="2"/>
        <v>1112.0999999999999</v>
      </c>
      <c r="E39" s="41">
        <f t="shared" ref="E39:E58" si="6">$I$20</f>
        <v>3740</v>
      </c>
      <c r="F39" s="23">
        <f t="shared" si="5"/>
        <v>1.5198361092645958E+33</v>
      </c>
      <c r="G39" s="24">
        <f t="shared" si="4"/>
        <v>1.8992477904096283E+21</v>
      </c>
      <c r="H39" s="44">
        <f t="shared" ref="H39:H57" si="7">(G39*(D39*1000)^2/($K$25*($D$2*1000)^2))</f>
        <v>4.4889097230862036E-4</v>
      </c>
      <c r="I39" s="3"/>
      <c r="J39" s="34"/>
      <c r="K39" s="34"/>
      <c r="L39" s="34"/>
      <c r="M39" s="34"/>
      <c r="N39" s="34"/>
      <c r="O39" s="3"/>
      <c r="P39" s="3"/>
      <c r="Q39" s="3"/>
    </row>
    <row r="40" spans="1:17" x14ac:dyDescent="0.25">
      <c r="A40" s="3"/>
      <c r="B40" s="3" t="s">
        <v>12</v>
      </c>
      <c r="C40" s="41">
        <f t="shared" si="3"/>
        <v>34</v>
      </c>
      <c r="D40" s="41">
        <f t="shared" si="2"/>
        <v>1145.8</v>
      </c>
      <c r="E40" s="41">
        <f t="shared" si="6"/>
        <v>3740</v>
      </c>
      <c r="F40" s="23">
        <f t="shared" si="5"/>
        <v>1.7156569636100887E+33</v>
      </c>
      <c r="G40" s="24">
        <f t="shared" si="4"/>
        <v>2.0179133197567766E+21</v>
      </c>
      <c r="H40" s="44">
        <f t="shared" si="7"/>
        <v>5.0628108583762816E-4</v>
      </c>
      <c r="I40" s="3"/>
      <c r="J40" s="34"/>
      <c r="K40" s="37"/>
      <c r="L40" s="34"/>
      <c r="M40" s="34"/>
      <c r="N40" s="34"/>
      <c r="O40" s="3"/>
      <c r="P40" s="3"/>
      <c r="Q40" s="3"/>
    </row>
    <row r="41" spans="1:17" x14ac:dyDescent="0.25">
      <c r="A41" s="3"/>
      <c r="B41" s="3" t="s">
        <v>12</v>
      </c>
      <c r="C41" s="41">
        <f t="shared" si="3"/>
        <v>35</v>
      </c>
      <c r="D41" s="41">
        <f t="shared" si="2"/>
        <v>1179.5</v>
      </c>
      <c r="E41" s="41">
        <f t="shared" si="6"/>
        <v>3740</v>
      </c>
      <c r="F41" s="23">
        <f t="shared" si="5"/>
        <v>1.9298189176262273E+33</v>
      </c>
      <c r="G41" s="24">
        <f t="shared" si="4"/>
        <v>2.1401747742356545E+21</v>
      </c>
      <c r="H41" s="44">
        <f t="shared" si="7"/>
        <v>5.6900579740714588E-4</v>
      </c>
      <c r="I41" s="3"/>
      <c r="J41" s="34"/>
      <c r="K41" s="37"/>
      <c r="L41" s="34"/>
      <c r="M41" s="34"/>
      <c r="N41" s="3"/>
      <c r="O41" s="3"/>
      <c r="P41" s="3"/>
      <c r="Q41" s="3"/>
    </row>
    <row r="42" spans="1:17" x14ac:dyDescent="0.25">
      <c r="A42" s="3"/>
      <c r="B42" s="3" t="s">
        <v>12</v>
      </c>
      <c r="C42" s="41">
        <f t="shared" si="3"/>
        <v>36</v>
      </c>
      <c r="D42" s="41">
        <f t="shared" si="2"/>
        <v>1213.2</v>
      </c>
      <c r="E42" s="41">
        <f t="shared" si="6"/>
        <v>3740</v>
      </c>
      <c r="F42" s="23">
        <f t="shared" si="5"/>
        <v>2.1634330579745707E+33</v>
      </c>
      <c r="G42" s="24">
        <f t="shared" si="4"/>
        <v>2.2660321538462623E+21</v>
      </c>
      <c r="H42" s="44">
        <f t="shared" si="7"/>
        <v>6.3738586969072988E-4</v>
      </c>
      <c r="I42" s="3"/>
      <c r="J42" s="3"/>
      <c r="K42" s="3"/>
      <c r="L42" s="3"/>
      <c r="M42" s="3"/>
      <c r="N42" s="3"/>
      <c r="O42" s="3"/>
      <c r="P42" s="3"/>
      <c r="Q42" s="3"/>
    </row>
    <row r="43" spans="1:17" x14ac:dyDescent="0.25">
      <c r="A43" s="3"/>
      <c r="B43" s="3" t="s">
        <v>12</v>
      </c>
      <c r="C43" s="41">
        <f t="shared" si="3"/>
        <v>37</v>
      </c>
      <c r="D43" s="41">
        <f t="shared" si="2"/>
        <v>1246.9000000000001</v>
      </c>
      <c r="E43" s="41">
        <f t="shared" si="6"/>
        <v>3740</v>
      </c>
      <c r="F43" s="23">
        <f t="shared" si="5"/>
        <v>2.4176431503361396E+33</v>
      </c>
      <c r="G43" s="24">
        <f t="shared" si="4"/>
        <v>2.3954854585886038E+21</v>
      </c>
      <c r="H43" s="44">
        <f t="shared" si="7"/>
        <v>7.1175143069547239E-4</v>
      </c>
      <c r="I43" s="3"/>
      <c r="J43" s="3"/>
      <c r="K43" s="3"/>
      <c r="L43" s="3"/>
      <c r="M43" s="3"/>
      <c r="N43" s="3"/>
      <c r="O43" s="3"/>
      <c r="P43" s="3"/>
      <c r="Q43" s="3"/>
    </row>
    <row r="44" spans="1:17" x14ac:dyDescent="0.25">
      <c r="A44" s="3"/>
      <c r="B44" s="3" t="s">
        <v>12</v>
      </c>
      <c r="C44" s="41">
        <f t="shared" si="3"/>
        <v>38</v>
      </c>
      <c r="D44" s="41">
        <f t="shared" si="2"/>
        <v>1280.5999999999999</v>
      </c>
      <c r="E44" s="41">
        <f t="shared" si="6"/>
        <v>3740</v>
      </c>
      <c r="F44" s="23">
        <f t="shared" si="5"/>
        <v>2.6936256394114119E+33</v>
      </c>
      <c r="G44" s="24">
        <f t="shared" si="4"/>
        <v>2.5285346884626788E+21</v>
      </c>
      <c r="H44" s="44">
        <f t="shared" si="7"/>
        <v>7.9244197376199894E-4</v>
      </c>
      <c r="I44" s="3"/>
      <c r="J44" s="3"/>
      <c r="K44" s="3"/>
      <c r="L44" s="3"/>
      <c r="M44" s="3"/>
      <c r="N44" s="3"/>
      <c r="O44" s="3"/>
      <c r="P44" s="3"/>
      <c r="Q44" s="3"/>
    </row>
    <row r="45" spans="1:17" x14ac:dyDescent="0.25">
      <c r="A45" s="3"/>
      <c r="B45" s="3" t="s">
        <v>12</v>
      </c>
      <c r="C45" s="41">
        <f t="shared" si="3"/>
        <v>39</v>
      </c>
      <c r="D45" s="41">
        <f t="shared" si="2"/>
        <v>1314.3</v>
      </c>
      <c r="E45" s="41">
        <f t="shared" si="6"/>
        <v>3740</v>
      </c>
      <c r="F45" s="23">
        <f t="shared" si="5"/>
        <v>2.9925896489203221E+33</v>
      </c>
      <c r="G45" s="24">
        <f t="shared" si="4"/>
        <v>2.6651798434684836E+21</v>
      </c>
      <c r="H45" s="44">
        <f t="shared" si="7"/>
        <v>8.7980635756446828E-4</v>
      </c>
      <c r="I45" s="3"/>
      <c r="J45" s="3"/>
      <c r="K45" s="3"/>
      <c r="L45" s="3"/>
      <c r="M45" s="3"/>
      <c r="N45" s="3"/>
      <c r="O45" s="3"/>
      <c r="P45" s="3"/>
      <c r="Q45" s="3"/>
    </row>
    <row r="46" spans="1:17" x14ac:dyDescent="0.25">
      <c r="A46" s="3"/>
      <c r="B46" s="3" t="s">
        <v>12</v>
      </c>
      <c r="C46" s="41">
        <f t="shared" si="3"/>
        <v>40</v>
      </c>
      <c r="D46" s="41">
        <f t="shared" si="2"/>
        <v>1348</v>
      </c>
      <c r="E46" s="41">
        <f t="shared" si="6"/>
        <v>3740</v>
      </c>
      <c r="F46" s="23">
        <f t="shared" si="5"/>
        <v>3.315776981602264E+33</v>
      </c>
      <c r="G46" s="24">
        <f t="shared" si="4"/>
        <v>2.8054209236060183E+21</v>
      </c>
      <c r="H46" s="44">
        <f t="shared" si="7"/>
        <v>9.7420280611057463E-4</v>
      </c>
      <c r="I46" s="3"/>
      <c r="J46" s="3"/>
      <c r="K46" s="3"/>
      <c r="L46" s="3"/>
      <c r="M46" s="3"/>
      <c r="N46" s="3"/>
      <c r="O46" s="3"/>
      <c r="P46" s="3"/>
      <c r="Q46" s="3"/>
    </row>
    <row r="47" spans="1:17" x14ac:dyDescent="0.25">
      <c r="A47" s="3"/>
      <c r="B47" s="3" t="s">
        <v>12</v>
      </c>
      <c r="C47" s="41">
        <f t="shared" si="3"/>
        <v>41</v>
      </c>
      <c r="D47" s="41">
        <f t="shared" si="2"/>
        <v>1381.7</v>
      </c>
      <c r="E47" s="41">
        <f t="shared" si="6"/>
        <v>3740</v>
      </c>
      <c r="F47" s="23">
        <f t="shared" si="5"/>
        <v>3.6644621192160885E+33</v>
      </c>
      <c r="G47" s="24">
        <f t="shared" si="4"/>
        <v>2.9492579288752865E+21</v>
      </c>
      <c r="H47" s="44">
        <f t="shared" si="7"/>
        <v>1.0759989087415487E-3</v>
      </c>
      <c r="I47" s="3"/>
      <c r="J47" s="3"/>
      <c r="K47" s="3"/>
      <c r="L47" s="3"/>
      <c r="M47" s="3"/>
      <c r="N47" s="3"/>
      <c r="O47" s="3"/>
      <c r="P47" s="3"/>
      <c r="Q47" s="3"/>
    </row>
    <row r="48" spans="1:17" x14ac:dyDescent="0.25">
      <c r="A48" s="3"/>
      <c r="B48" s="3" t="s">
        <v>12</v>
      </c>
      <c r="C48" s="41">
        <f>(C47+1)</f>
        <v>42</v>
      </c>
      <c r="D48" s="41">
        <f t="shared" si="2"/>
        <v>1415.4</v>
      </c>
      <c r="E48" s="41">
        <f t="shared" si="6"/>
        <v>3740</v>
      </c>
      <c r="F48" s="23">
        <f t="shared" si="5"/>
        <v>4.0399522225401014E+33</v>
      </c>
      <c r="G48" s="24">
        <f t="shared" si="4"/>
        <v>3.0966908592762881E+21</v>
      </c>
      <c r="H48" s="44">
        <f t="shared" si="7"/>
        <v>1.1855716201321534E-3</v>
      </c>
      <c r="I48" s="3"/>
      <c r="J48" s="3"/>
      <c r="K48" s="3"/>
      <c r="L48" s="3"/>
      <c r="M48" s="3"/>
      <c r="N48" s="3"/>
      <c r="O48" s="3"/>
      <c r="P48" s="3"/>
      <c r="Q48" s="3"/>
    </row>
    <row r="49" spans="1:17" x14ac:dyDescent="0.25">
      <c r="A49" s="3"/>
      <c r="B49" s="3" t="s">
        <v>12</v>
      </c>
      <c r="C49" s="41">
        <f t="shared" si="3"/>
        <v>43</v>
      </c>
      <c r="D49" s="41">
        <f t="shared" si="2"/>
        <v>1449.1</v>
      </c>
      <c r="E49" s="41">
        <f t="shared" si="6"/>
        <v>3740</v>
      </c>
      <c r="F49" s="23">
        <f t="shared" si="5"/>
        <v>4.4435871313720808E+33</v>
      </c>
      <c r="G49" s="24">
        <f t="shared" si="4"/>
        <v>3.247719714809016E+21</v>
      </c>
      <c r="H49" s="44">
        <f t="shared" si="7"/>
        <v>1.3033072602906843E-3</v>
      </c>
      <c r="I49" s="3"/>
      <c r="J49" s="3"/>
      <c r="K49" s="3"/>
      <c r="L49" s="3"/>
      <c r="M49" s="3"/>
      <c r="N49" s="3"/>
      <c r="O49" s="3"/>
      <c r="P49" s="3"/>
      <c r="Q49" s="3"/>
    </row>
    <row r="50" spans="1:17" x14ac:dyDescent="0.25">
      <c r="A50" s="3"/>
      <c r="B50" s="3" t="s">
        <v>12</v>
      </c>
      <c r="C50" s="41">
        <f t="shared" si="3"/>
        <v>44</v>
      </c>
      <c r="D50" s="41">
        <f t="shared" si="2"/>
        <v>1482.8</v>
      </c>
      <c r="E50" s="41">
        <f t="shared" si="6"/>
        <v>3740</v>
      </c>
      <c r="F50" s="23">
        <f t="shared" si="5"/>
        <v>4.8767393645292258E+33</v>
      </c>
      <c r="G50" s="24">
        <f t="shared" si="4"/>
        <v>3.4023444954734852E+21</v>
      </c>
      <c r="H50" s="44">
        <f t="shared" si="7"/>
        <v>1.4296015145589796E-3</v>
      </c>
      <c r="I50" s="3"/>
      <c r="J50" s="3"/>
      <c r="K50" s="3"/>
      <c r="L50" s="3"/>
      <c r="M50" s="3"/>
      <c r="N50" s="3"/>
      <c r="O50" s="3"/>
      <c r="P50" s="3"/>
      <c r="Q50" s="3"/>
    </row>
    <row r="51" spans="1:17" x14ac:dyDescent="0.25">
      <c r="A51" s="3"/>
      <c r="B51" s="3" t="s">
        <v>12</v>
      </c>
      <c r="C51" s="41">
        <f t="shared" si="3"/>
        <v>45</v>
      </c>
      <c r="D51" s="41">
        <f t="shared" si="2"/>
        <v>1516.5</v>
      </c>
      <c r="E51" s="41">
        <f t="shared" si="6"/>
        <v>3740</v>
      </c>
      <c r="F51" s="23">
        <f t="shared" si="5"/>
        <v>5.3408141198482466E+33</v>
      </c>
      <c r="G51" s="24">
        <f t="shared" si="4"/>
        <v>3.5605652012696805E+21</v>
      </c>
      <c r="H51" s="44">
        <f t="shared" si="7"/>
        <v>1.5648594336124006E-3</v>
      </c>
      <c r="I51" s="3"/>
      <c r="J51" s="3"/>
      <c r="K51" s="3"/>
      <c r="L51" s="3"/>
      <c r="M51" s="3"/>
      <c r="N51" s="3"/>
      <c r="O51" s="3"/>
      <c r="P51" s="3"/>
      <c r="Q51" s="3"/>
    </row>
    <row r="52" spans="1:17" x14ac:dyDescent="0.25">
      <c r="A52" s="3"/>
      <c r="B52" s="3" t="s">
        <v>12</v>
      </c>
      <c r="C52" s="41">
        <f t="shared" si="3"/>
        <v>46</v>
      </c>
      <c r="D52" s="41">
        <f t="shared" si="2"/>
        <v>1550.2</v>
      </c>
      <c r="E52" s="41">
        <f t="shared" si="6"/>
        <v>3740</v>
      </c>
      <c r="F52" s="23">
        <f t="shared" si="5"/>
        <v>5.8372492741852712E+33</v>
      </c>
      <c r="G52" s="24">
        <f t="shared" si="4"/>
        <v>3.722381832197601E+21</v>
      </c>
      <c r="H52" s="44">
        <f t="shared" si="7"/>
        <v>1.7094954334598476E-3</v>
      </c>
      <c r="I52" s="3"/>
      <c r="J52" s="3"/>
      <c r="K52" s="3"/>
      <c r="L52" s="3"/>
      <c r="M52" s="3"/>
      <c r="N52" s="3"/>
      <c r="O52" s="3"/>
      <c r="P52" s="3"/>
      <c r="Q52" s="3"/>
    </row>
    <row r="53" spans="1:17" x14ac:dyDescent="0.25">
      <c r="A53" s="3"/>
      <c r="B53" s="3" t="s">
        <v>12</v>
      </c>
      <c r="C53" s="41">
        <f t="shared" si="3"/>
        <v>47</v>
      </c>
      <c r="D53" s="41">
        <f t="shared" si="2"/>
        <v>1583.9</v>
      </c>
      <c r="E53" s="41">
        <f t="shared" si="6"/>
        <v>3740</v>
      </c>
      <c r="F53" s="23">
        <f t="shared" si="5"/>
        <v>6.367515383415891E+33</v>
      </c>
      <c r="G53" s="24">
        <f t="shared" si="4"/>
        <v>3.8877943882572638E+21</v>
      </c>
      <c r="H53" s="44">
        <f t="shared" si="7"/>
        <v>1.8639332954437644E-3</v>
      </c>
      <c r="I53" s="3"/>
      <c r="J53" s="3"/>
      <c r="K53" s="3"/>
      <c r="L53" s="3"/>
      <c r="M53" s="3"/>
      <c r="N53" s="3"/>
      <c r="O53" s="3"/>
      <c r="P53" s="3"/>
      <c r="Q53" s="3"/>
    </row>
    <row r="54" spans="1:17" x14ac:dyDescent="0.25">
      <c r="A54" s="3"/>
      <c r="B54" s="3" t="s">
        <v>12</v>
      </c>
      <c r="C54" s="41">
        <f t="shared" si="3"/>
        <v>48</v>
      </c>
      <c r="D54" s="41">
        <f t="shared" si="2"/>
        <v>1617.6</v>
      </c>
      <c r="E54" s="41">
        <f t="shared" si="6"/>
        <v>3740</v>
      </c>
      <c r="F54" s="23">
        <f t="shared" si="5"/>
        <v>6.9331156824351567E+33</v>
      </c>
      <c r="G54" s="24">
        <f t="shared" si="4"/>
        <v>4.0568028694486518E+21</v>
      </c>
      <c r="H54" s="44">
        <f t="shared" si="7"/>
        <v>2.0286061662401138E-3</v>
      </c>
      <c r="I54" s="3"/>
      <c r="J54" s="3"/>
      <c r="K54" s="3"/>
      <c r="L54" s="3"/>
      <c r="M54" s="3"/>
      <c r="N54" s="3"/>
      <c r="O54" s="3"/>
      <c r="P54" s="3"/>
      <c r="Q54" s="3"/>
    </row>
    <row r="55" spans="1:17" x14ac:dyDescent="0.25">
      <c r="A55" s="3"/>
      <c r="B55" s="3" t="s">
        <v>12</v>
      </c>
      <c r="C55" s="41">
        <f t="shared" si="3"/>
        <v>49</v>
      </c>
      <c r="D55" s="41">
        <f t="shared" si="2"/>
        <v>1651.3</v>
      </c>
      <c r="E55" s="41">
        <f t="shared" si="6"/>
        <v>3740</v>
      </c>
      <c r="F55" s="23">
        <f t="shared" si="5"/>
        <v>7.5355860851576048E+33</v>
      </c>
      <c r="G55" s="24">
        <f t="shared" si="4"/>
        <v>4.2294072757717738E+21</v>
      </c>
      <c r="H55" s="44">
        <f t="shared" si="7"/>
        <v>2.2039565578584044E-3</v>
      </c>
      <c r="I55" s="3"/>
      <c r="J55" s="3"/>
      <c r="K55" s="3"/>
      <c r="L55" s="3"/>
      <c r="M55" s="3"/>
      <c r="N55" s="3"/>
      <c r="O55" s="3"/>
      <c r="P55" s="3"/>
      <c r="Q55" s="3"/>
    </row>
    <row r="56" spans="1:17" x14ac:dyDescent="0.25">
      <c r="A56" s="3"/>
      <c r="B56" s="3" t="s">
        <v>12</v>
      </c>
      <c r="C56" s="41">
        <f t="shared" si="3"/>
        <v>50</v>
      </c>
      <c r="D56" s="41">
        <f t="shared" si="2"/>
        <v>1685</v>
      </c>
      <c r="E56" s="41">
        <f t="shared" si="6"/>
        <v>3740</v>
      </c>
      <c r="F56" s="23">
        <f t="shared" si="5"/>
        <v>8.176495184517192E+33</v>
      </c>
      <c r="G56" s="24">
        <f t="shared" si="4"/>
        <v>4.4056076072266215E+21</v>
      </c>
      <c r="H56" s="44">
        <f t="shared" si="7"/>
        <v>2.3904363476416721E-3</v>
      </c>
      <c r="I56" s="3"/>
      <c r="J56" s="3"/>
      <c r="K56" s="3"/>
      <c r="L56" s="3"/>
      <c r="M56" s="3"/>
      <c r="N56" s="3"/>
      <c r="O56" s="3"/>
      <c r="P56" s="3"/>
      <c r="Q56" s="3"/>
    </row>
    <row r="57" spans="1:17" x14ac:dyDescent="0.25">
      <c r="A57" s="3"/>
      <c r="B57" s="3" t="s">
        <v>12</v>
      </c>
      <c r="C57" s="41">
        <f t="shared" si="3"/>
        <v>51</v>
      </c>
      <c r="D57" s="41">
        <f t="shared" si="2"/>
        <v>1718.7</v>
      </c>
      <c r="E57" s="41">
        <f t="shared" si="6"/>
        <v>3740</v>
      </c>
      <c r="F57" s="23">
        <f t="shared" si="5"/>
        <v>8.8574442524673321E+33</v>
      </c>
      <c r="G57" s="24">
        <f t="shared" si="4"/>
        <v>4.5854038638132184E+21</v>
      </c>
      <c r="H57" s="53">
        <f t="shared" si="7"/>
        <v>2.5885067782665024E-3</v>
      </c>
      <c r="I57" s="3"/>
      <c r="J57" s="3"/>
      <c r="K57" s="3"/>
      <c r="L57" s="3"/>
      <c r="M57" s="3"/>
      <c r="N57" s="3"/>
      <c r="O57" s="3"/>
      <c r="P57" s="3"/>
      <c r="Q57" s="3"/>
    </row>
    <row r="58" spans="1:17" x14ac:dyDescent="0.25">
      <c r="A58" s="3"/>
      <c r="B58" s="38" t="s">
        <v>12</v>
      </c>
      <c r="C58" s="46">
        <v>51</v>
      </c>
      <c r="D58" s="46">
        <v>1730</v>
      </c>
      <c r="E58" s="46">
        <f t="shared" si="6"/>
        <v>3740</v>
      </c>
      <c r="F58" s="45">
        <v>0</v>
      </c>
      <c r="G58" s="52">
        <f t="shared" si="4"/>
        <v>1.5784171214753217E+21</v>
      </c>
      <c r="H58" s="53"/>
      <c r="I58" s="3"/>
      <c r="J58" s="3"/>
      <c r="K58" s="3"/>
      <c r="L58" s="3"/>
      <c r="M58" s="3"/>
      <c r="N58" s="3"/>
      <c r="O58" s="3"/>
      <c r="P58" s="3"/>
      <c r="Q58" s="3"/>
    </row>
    <row r="59" spans="1:17" x14ac:dyDescent="0.25">
      <c r="A59" s="3"/>
      <c r="B59" s="3" t="s">
        <v>13</v>
      </c>
      <c r="C59" s="41">
        <f>(C57+1)</f>
        <v>52</v>
      </c>
      <c r="D59" s="41">
        <f t="shared" si="2"/>
        <v>1752.4</v>
      </c>
      <c r="E59" s="41">
        <f t="shared" ref="E59:E103" si="8">$L$20</f>
        <v>2740</v>
      </c>
      <c r="F59" s="23">
        <f>((8/15)*E59*3.141*((D59*1000)^5 - (D57*1000)^5))</f>
        <v>7.018551935173183E+33</v>
      </c>
      <c r="G59" s="24">
        <f t="shared" si="4"/>
        <v>2.3373364309930536E+21</v>
      </c>
      <c r="H59" s="53">
        <f t="shared" ref="H59:H102" si="9">(G59*(D59*1000)^2/($K$25*($D$2*1000)^2))</f>
        <v>1.3717004380152298E-3</v>
      </c>
      <c r="I59" s="3"/>
      <c r="J59" s="3"/>
      <c r="K59" s="3"/>
      <c r="L59" s="3"/>
      <c r="M59" s="3"/>
      <c r="N59" s="3"/>
      <c r="O59" s="3"/>
      <c r="P59" s="3"/>
      <c r="Q59" s="3"/>
    </row>
    <row r="60" spans="1:17" x14ac:dyDescent="0.25">
      <c r="A60" s="3"/>
      <c r="B60" s="3" t="s">
        <v>13</v>
      </c>
      <c r="C60" s="41">
        <f t="shared" si="3"/>
        <v>53</v>
      </c>
      <c r="D60" s="41">
        <f t="shared" si="2"/>
        <v>1786.1</v>
      </c>
      <c r="E60" s="41">
        <f t="shared" si="8"/>
        <v>2740</v>
      </c>
      <c r="F60" s="23">
        <f t="shared" si="5"/>
        <v>7.5797123874646864E+33</v>
      </c>
      <c r="G60" s="24">
        <f t="shared" si="4"/>
        <v>3.6307081758089612E+21</v>
      </c>
      <c r="H60" s="53">
        <f t="shared" si="9"/>
        <v>2.2134740975391668E-3</v>
      </c>
      <c r="I60" s="3"/>
      <c r="J60" s="3"/>
      <c r="K60" s="3"/>
      <c r="L60" s="3"/>
      <c r="M60" s="3"/>
      <c r="N60" s="3"/>
      <c r="O60" s="3"/>
      <c r="P60" s="3"/>
      <c r="Q60" s="3"/>
    </row>
    <row r="61" spans="1:17" x14ac:dyDescent="0.25">
      <c r="A61" s="3"/>
      <c r="B61" s="3" t="s">
        <v>13</v>
      </c>
      <c r="C61" s="41">
        <f t="shared" si="3"/>
        <v>54</v>
      </c>
      <c r="D61" s="41">
        <f t="shared" si="2"/>
        <v>1819.8</v>
      </c>
      <c r="E61" s="41">
        <f t="shared" si="8"/>
        <v>2740</v>
      </c>
      <c r="F61" s="23">
        <f t="shared" si="5"/>
        <v>8.173869955391236E+33</v>
      </c>
      <c r="G61" s="24">
        <f t="shared" si="4"/>
        <v>3.7703339104694231E+21</v>
      </c>
      <c r="H61" s="53">
        <f t="shared" si="9"/>
        <v>2.3861552438951407E-3</v>
      </c>
      <c r="I61" s="3"/>
      <c r="J61" s="3"/>
      <c r="K61" s="3"/>
      <c r="L61" s="3"/>
      <c r="M61" s="3"/>
      <c r="N61" s="3"/>
      <c r="O61" s="3"/>
      <c r="P61" s="3"/>
      <c r="Q61" s="3"/>
    </row>
    <row r="62" spans="1:17" x14ac:dyDescent="0.25">
      <c r="A62" s="3"/>
      <c r="B62" s="3" t="s">
        <v>13</v>
      </c>
      <c r="C62" s="41">
        <f t="shared" si="3"/>
        <v>55</v>
      </c>
      <c r="D62" s="41">
        <f t="shared" si="2"/>
        <v>1853.5</v>
      </c>
      <c r="E62" s="41">
        <f t="shared" si="8"/>
        <v>2740</v>
      </c>
      <c r="F62" s="23">
        <f t="shared" si="5"/>
        <v>8.802293528580076E+33</v>
      </c>
      <c r="G62" s="24">
        <f t="shared" si="4"/>
        <v>3.9125940929536391E+21</v>
      </c>
      <c r="H62" s="53">
        <f t="shared" si="9"/>
        <v>2.5687482046307629E-3</v>
      </c>
      <c r="I62" s="3"/>
      <c r="J62" s="3"/>
      <c r="K62" s="3"/>
      <c r="L62" s="3"/>
      <c r="M62" s="3"/>
      <c r="N62" s="3"/>
      <c r="O62" s="3"/>
      <c r="P62" s="3"/>
      <c r="Q62" s="3"/>
    </row>
    <row r="63" spans="1:17" x14ac:dyDescent="0.25">
      <c r="A63" s="3"/>
      <c r="B63" s="3" t="s">
        <v>13</v>
      </c>
      <c r="C63" s="41">
        <f t="shared" si="3"/>
        <v>56</v>
      </c>
      <c r="D63" s="41">
        <f t="shared" si="2"/>
        <v>1887.2</v>
      </c>
      <c r="E63" s="41">
        <f t="shared" si="8"/>
        <v>2740</v>
      </c>
      <c r="F63" s="23">
        <f t="shared" si="5"/>
        <v>9.4662759379720485E+33</v>
      </c>
      <c r="G63" s="24">
        <f t="shared" si="4"/>
        <v>4.0574887232616561E+21</v>
      </c>
      <c r="H63" s="53">
        <f t="shared" si="9"/>
        <v>2.7616252016720634E-3</v>
      </c>
      <c r="I63" s="3"/>
      <c r="J63" s="3"/>
      <c r="K63" s="3"/>
      <c r="L63" s="3"/>
      <c r="M63" s="3"/>
      <c r="N63" s="3"/>
      <c r="O63" s="3"/>
      <c r="P63" s="3"/>
      <c r="Q63" s="3"/>
    </row>
    <row r="64" spans="1:17" x14ac:dyDescent="0.25">
      <c r="A64" s="3"/>
      <c r="B64" s="3" t="s">
        <v>13</v>
      </c>
      <c r="C64" s="41">
        <f t="shared" si="3"/>
        <v>57</v>
      </c>
      <c r="D64" s="41">
        <f t="shared" si="2"/>
        <v>1920.9</v>
      </c>
      <c r="E64" s="41">
        <f t="shared" si="8"/>
        <v>2740</v>
      </c>
      <c r="F64" s="23">
        <f t="shared" si="5"/>
        <v>1.0167133955821833E+34</v>
      </c>
      <c r="G64" s="24">
        <f t="shared" si="4"/>
        <v>4.2050178013934513E+21</v>
      </c>
      <c r="H64" s="53">
        <f t="shared" si="9"/>
        <v>2.9651653181786836E-3</v>
      </c>
      <c r="I64" s="3"/>
      <c r="J64" s="3"/>
      <c r="K64" s="3"/>
      <c r="L64" s="3"/>
      <c r="M64" s="3"/>
      <c r="N64" s="3"/>
      <c r="O64" s="3"/>
      <c r="P64" s="3"/>
      <c r="Q64" s="3"/>
    </row>
    <row r="65" spans="1:17" x14ac:dyDescent="0.25">
      <c r="A65" s="3"/>
      <c r="B65" s="3" t="s">
        <v>13</v>
      </c>
      <c r="C65" s="41">
        <f t="shared" si="3"/>
        <v>58</v>
      </c>
      <c r="D65" s="41">
        <f t="shared" si="2"/>
        <v>1954.6</v>
      </c>
      <c r="E65" s="41">
        <f t="shared" si="8"/>
        <v>2740</v>
      </c>
      <c r="F65" s="23">
        <f t="shared" si="5"/>
        <v>1.090620829569771E+34</v>
      </c>
      <c r="G65" s="24">
        <f t="shared" si="4"/>
        <v>4.355181327349024E+21</v>
      </c>
      <c r="H65" s="53">
        <f t="shared" si="9"/>
        <v>3.1797544985439404E-3</v>
      </c>
      <c r="I65" s="3"/>
      <c r="J65" s="3"/>
      <c r="K65" s="3"/>
      <c r="L65" s="3"/>
      <c r="M65" s="3"/>
      <c r="N65" s="3"/>
      <c r="O65" s="3"/>
      <c r="P65" s="3"/>
      <c r="Q65" s="3"/>
    </row>
    <row r="66" spans="1:17" x14ac:dyDescent="0.25">
      <c r="A66" s="3"/>
      <c r="B66" s="3" t="s">
        <v>13</v>
      </c>
      <c r="C66" s="41">
        <f t="shared" si="3"/>
        <v>59</v>
      </c>
      <c r="D66" s="41">
        <f t="shared" si="2"/>
        <v>1988.3</v>
      </c>
      <c r="E66" s="41">
        <f t="shared" si="8"/>
        <v>2740</v>
      </c>
      <c r="F66" s="23">
        <f t="shared" si="5"/>
        <v>1.1684863612481784E+34</v>
      </c>
      <c r="G66" s="24">
        <f t="shared" si="4"/>
        <v>4.5079793011283974E+21</v>
      </c>
      <c r="H66" s="53">
        <f t="shared" si="9"/>
        <v>3.4057855483948258E-3</v>
      </c>
      <c r="I66" s="3"/>
      <c r="J66" s="3"/>
      <c r="K66" s="3"/>
      <c r="L66" s="3"/>
      <c r="M66" s="3"/>
      <c r="N66" s="3"/>
      <c r="O66" s="3"/>
      <c r="P66" s="3"/>
      <c r="Q66" s="3"/>
    </row>
    <row r="67" spans="1:17" x14ac:dyDescent="0.25">
      <c r="A67" s="3"/>
      <c r="B67" s="3" t="s">
        <v>13</v>
      </c>
      <c r="C67" s="41">
        <f t="shared" si="3"/>
        <v>60</v>
      </c>
      <c r="D67" s="41">
        <f t="shared" si="2"/>
        <v>2022</v>
      </c>
      <c r="E67" s="41">
        <f t="shared" si="8"/>
        <v>2740</v>
      </c>
      <c r="F67" s="23">
        <f t="shared" si="5"/>
        <v>1.2504488502369861E+34</v>
      </c>
      <c r="G67" s="24">
        <f t="shared" si="4"/>
        <v>4.6634117227315252E+21</v>
      </c>
      <c r="H67" s="53">
        <f t="shared" si="9"/>
        <v>3.6436581345919402E-3</v>
      </c>
      <c r="I67" s="3"/>
      <c r="J67" s="3"/>
      <c r="K67" s="3"/>
      <c r="L67" s="3"/>
      <c r="M67" s="3"/>
      <c r="N67" s="3"/>
      <c r="O67" s="3"/>
      <c r="P67" s="3"/>
      <c r="Q67" s="3"/>
    </row>
    <row r="68" spans="1:17" x14ac:dyDescent="0.25">
      <c r="A68" s="3"/>
      <c r="B68" s="3" t="s">
        <v>13</v>
      </c>
      <c r="C68" s="41">
        <f t="shared" si="3"/>
        <v>61</v>
      </c>
      <c r="D68" s="41">
        <f t="shared" si="2"/>
        <v>2055.6999999999998</v>
      </c>
      <c r="E68" s="41">
        <f t="shared" si="8"/>
        <v>2740</v>
      </c>
      <c r="F68" s="23">
        <f t="shared" si="5"/>
        <v>1.3366495502871244E+34</v>
      </c>
      <c r="G68" s="24">
        <f t="shared" si="4"/>
        <v>4.8214785921584191E+21</v>
      </c>
      <c r="H68" s="53">
        <f t="shared" si="9"/>
        <v>3.8937787852295837E-3</v>
      </c>
      <c r="I68" s="3"/>
      <c r="J68" s="3"/>
      <c r="K68" s="3"/>
      <c r="L68" s="3"/>
      <c r="M68" s="3"/>
      <c r="N68" s="3"/>
      <c r="O68" s="3"/>
      <c r="P68" s="3"/>
      <c r="Q68" s="3"/>
    </row>
    <row r="69" spans="1:17" x14ac:dyDescent="0.25">
      <c r="A69" s="3"/>
      <c r="B69" s="3" t="s">
        <v>13</v>
      </c>
      <c r="C69" s="41">
        <f t="shared" si="3"/>
        <v>62</v>
      </c>
      <c r="D69" s="41">
        <f t="shared" si="2"/>
        <v>2089.4</v>
      </c>
      <c r="E69" s="41">
        <f t="shared" si="8"/>
        <v>2740</v>
      </c>
      <c r="F69" s="23">
        <f t="shared" si="5"/>
        <v>1.427232109280964E+34</v>
      </c>
      <c r="G69" s="24">
        <f t="shared" si="4"/>
        <v>4.9821799094091965E+21</v>
      </c>
      <c r="H69" s="53">
        <f t="shared" si="9"/>
        <v>4.156560889635807E-3</v>
      </c>
      <c r="I69" s="3"/>
      <c r="J69" s="3"/>
      <c r="K69" s="3"/>
      <c r="L69" s="3"/>
      <c r="M69" s="3"/>
      <c r="N69" s="3"/>
      <c r="O69" s="3"/>
      <c r="P69" s="3"/>
      <c r="Q69" s="3"/>
    </row>
    <row r="70" spans="1:17" x14ac:dyDescent="0.25">
      <c r="A70" s="3"/>
      <c r="B70" s="3" t="s">
        <v>13</v>
      </c>
      <c r="C70" s="41">
        <f t="shared" si="3"/>
        <v>63</v>
      </c>
      <c r="D70" s="41">
        <f t="shared" si="2"/>
        <v>2123.1</v>
      </c>
      <c r="E70" s="41">
        <f t="shared" si="8"/>
        <v>2740</v>
      </c>
      <c r="F70" s="23">
        <f t="shared" si="5"/>
        <v>1.5223425692321343E+34</v>
      </c>
      <c r="G70" s="24">
        <f t="shared" si="4"/>
        <v>5.1455156744836339E+21</v>
      </c>
      <c r="H70" s="53">
        <f t="shared" si="9"/>
        <v>4.4324246983720363E-3</v>
      </c>
      <c r="I70" s="3"/>
      <c r="J70" s="3"/>
      <c r="K70" s="3"/>
      <c r="L70" s="3"/>
      <c r="M70" s="3"/>
      <c r="N70" s="3"/>
      <c r="O70" s="3"/>
      <c r="P70" s="3"/>
      <c r="Q70" s="3"/>
    </row>
    <row r="71" spans="1:17" x14ac:dyDescent="0.25">
      <c r="A71" s="3"/>
      <c r="B71" s="3" t="s">
        <v>13</v>
      </c>
      <c r="C71" s="41">
        <f t="shared" si="3"/>
        <v>64</v>
      </c>
      <c r="D71" s="41">
        <f t="shared" si="2"/>
        <v>2156.8000000000002</v>
      </c>
      <c r="E71" s="41">
        <f t="shared" si="8"/>
        <v>2740</v>
      </c>
      <c r="F71" s="23">
        <f t="shared" si="5"/>
        <v>1.6221293662857429E+34</v>
      </c>
      <c r="G71" s="24">
        <f t="shared" si="4"/>
        <v>5.3114858873819192E+21</v>
      </c>
      <c r="H71" s="53">
        <f t="shared" si="9"/>
        <v>4.7217973232336974E-3</v>
      </c>
      <c r="I71" s="3"/>
      <c r="J71" s="3"/>
      <c r="K71" s="3"/>
      <c r="L71" s="3"/>
      <c r="M71" s="3"/>
      <c r="N71" s="3"/>
      <c r="O71" s="3"/>
      <c r="P71" s="3"/>
      <c r="Q71" s="3"/>
    </row>
    <row r="72" spans="1:17" x14ac:dyDescent="0.25">
      <c r="A72" s="3"/>
      <c r="B72" s="3" t="s">
        <v>13</v>
      </c>
      <c r="C72" s="41">
        <f t="shared" si="3"/>
        <v>65</v>
      </c>
      <c r="D72" s="41">
        <f t="shared" si="2"/>
        <v>2190.5</v>
      </c>
      <c r="E72" s="41">
        <f t="shared" si="8"/>
        <v>2740</v>
      </c>
      <c r="F72" s="23">
        <f t="shared" si="5"/>
        <v>1.7267433307182292E+34</v>
      </c>
      <c r="G72" s="24">
        <f t="shared" si="4"/>
        <v>5.4800905481039706E+21</v>
      </c>
      <c r="H72" s="53">
        <f t="shared" si="9"/>
        <v>5.0251127372496528E-3</v>
      </c>
      <c r="I72" s="3"/>
      <c r="J72" s="3"/>
      <c r="K72" s="3"/>
      <c r="L72" s="3"/>
      <c r="M72" s="3"/>
      <c r="N72" s="3"/>
      <c r="O72" s="3"/>
      <c r="P72" s="3"/>
      <c r="Q72" s="3"/>
    </row>
    <row r="73" spans="1:17" x14ac:dyDescent="0.25">
      <c r="A73" s="3"/>
      <c r="B73" s="3" t="s">
        <v>13</v>
      </c>
      <c r="C73" s="41">
        <f t="shared" si="3"/>
        <v>66</v>
      </c>
      <c r="D73" s="41">
        <f t="shared" ref="D73:D108" si="10">($D$2*C73/100)</f>
        <v>2224.1999999999998</v>
      </c>
      <c r="E73" s="41">
        <f t="shared" si="8"/>
        <v>2740</v>
      </c>
      <c r="F73" s="23">
        <f t="shared" si="5"/>
        <v>1.8363376869373791E+34</v>
      </c>
      <c r="G73" s="24">
        <f t="shared" ref="G73:G108" si="11">(E73*1.333*3.141*((D73*1000)^3 - (D72*1000)^3))</f>
        <v>5.6513296566497879E+21</v>
      </c>
      <c r="H73" s="53">
        <f t="shared" si="9"/>
        <v>5.3428117746824886E-3</v>
      </c>
      <c r="I73" s="3"/>
      <c r="J73" s="3"/>
      <c r="K73" s="3"/>
      <c r="L73" s="3"/>
      <c r="M73" s="3"/>
      <c r="N73" s="3"/>
      <c r="O73" s="3"/>
      <c r="P73" s="3"/>
      <c r="Q73" s="3"/>
    </row>
    <row r="74" spans="1:17" x14ac:dyDescent="0.25">
      <c r="A74" s="3"/>
      <c r="B74" s="3" t="s">
        <v>13</v>
      </c>
      <c r="C74" s="41">
        <f t="shared" ref="C74:C108" si="12">(C73+1)</f>
        <v>67</v>
      </c>
      <c r="D74" s="41">
        <f t="shared" si="10"/>
        <v>2257.9</v>
      </c>
      <c r="E74" s="41">
        <f t="shared" si="8"/>
        <v>2740</v>
      </c>
      <c r="F74" s="23">
        <f t="shared" si="5"/>
        <v>1.9510680534823938E+34</v>
      </c>
      <c r="G74" s="24">
        <f t="shared" si="11"/>
        <v>5.8252032130194174E+21</v>
      </c>
      <c r="H74" s="53">
        <f t="shared" si="9"/>
        <v>5.6753421310284944E-3</v>
      </c>
      <c r="I74" s="3"/>
      <c r="J74" s="3"/>
      <c r="K74" s="3"/>
      <c r="L74" s="3"/>
      <c r="M74" s="3"/>
      <c r="N74" s="3"/>
      <c r="O74" s="3"/>
      <c r="P74" s="3"/>
      <c r="Q74" s="3"/>
    </row>
    <row r="75" spans="1:17" x14ac:dyDescent="0.25">
      <c r="A75" s="3"/>
      <c r="B75" s="3" t="s">
        <v>13</v>
      </c>
      <c r="C75" s="41">
        <f t="shared" si="12"/>
        <v>68</v>
      </c>
      <c r="D75" s="41">
        <f t="shared" si="10"/>
        <v>2291.6</v>
      </c>
      <c r="E75" s="41">
        <f t="shared" si="8"/>
        <v>2740</v>
      </c>
      <c r="F75" s="23">
        <f t="shared" ref="F75:F108" si="13">((8/15)*E75*3.141*((D75*1000)^5 - (D74*1000)^5))</f>
        <v>2.0710924430238244E+34</v>
      </c>
      <c r="G75" s="24">
        <f t="shared" si="11"/>
        <v>6.001711217212814E+21</v>
      </c>
      <c r="H75" s="53">
        <f t="shared" si="9"/>
        <v>6.0231583630175342E-3</v>
      </c>
      <c r="I75" s="3"/>
      <c r="J75" s="3"/>
      <c r="K75" s="3"/>
      <c r="L75" s="3"/>
      <c r="M75" s="3"/>
      <c r="N75" s="3"/>
      <c r="O75" s="3"/>
      <c r="P75" s="3"/>
      <c r="Q75" s="3"/>
    </row>
    <row r="76" spans="1:17" x14ac:dyDescent="0.25">
      <c r="A76" s="3"/>
      <c r="B76" s="3" t="s">
        <v>13</v>
      </c>
      <c r="C76" s="41">
        <f t="shared" si="12"/>
        <v>69</v>
      </c>
      <c r="D76" s="41">
        <f t="shared" si="10"/>
        <v>2325.3000000000002</v>
      </c>
      <c r="E76" s="41">
        <f t="shared" si="8"/>
        <v>2740</v>
      </c>
      <c r="F76" s="23">
        <f t="shared" si="13"/>
        <v>2.1965712623635916E+34</v>
      </c>
      <c r="G76" s="24">
        <f t="shared" si="11"/>
        <v>6.1808536692299986E+21</v>
      </c>
      <c r="H76" s="53">
        <f t="shared" si="9"/>
        <v>6.3867218886131958E-3</v>
      </c>
      <c r="I76" s="3"/>
      <c r="J76" s="3"/>
      <c r="K76" s="3"/>
      <c r="L76" s="3"/>
      <c r="M76" s="3"/>
      <c r="N76" s="3"/>
      <c r="O76" s="3"/>
      <c r="P76" s="3"/>
      <c r="Q76" s="3"/>
    </row>
    <row r="77" spans="1:17" x14ac:dyDescent="0.25">
      <c r="A77" s="3"/>
      <c r="B77" s="3" t="s">
        <v>13</v>
      </c>
      <c r="C77" s="41">
        <f t="shared" si="12"/>
        <v>70</v>
      </c>
      <c r="D77" s="41">
        <f t="shared" si="10"/>
        <v>2359</v>
      </c>
      <c r="E77" s="41">
        <f t="shared" si="8"/>
        <v>2740</v>
      </c>
      <c r="F77" s="23">
        <f t="shared" si="13"/>
        <v>2.327667312435007E+34</v>
      </c>
      <c r="G77" s="24">
        <f t="shared" si="11"/>
        <v>6.3626305690709504E+21</v>
      </c>
      <c r="H77" s="53">
        <f t="shared" si="9"/>
        <v>6.766500987012679E-3</v>
      </c>
      <c r="I77" s="3"/>
      <c r="J77" s="3"/>
      <c r="K77" s="3"/>
      <c r="L77" s="3"/>
      <c r="M77" s="3"/>
      <c r="N77" s="3"/>
      <c r="O77" s="3"/>
      <c r="P77" s="3"/>
      <c r="Q77" s="3"/>
    </row>
    <row r="78" spans="1:17" x14ac:dyDescent="0.25">
      <c r="A78" s="3"/>
      <c r="B78" s="3" t="s">
        <v>13</v>
      </c>
      <c r="C78" s="41">
        <f t="shared" si="12"/>
        <v>71</v>
      </c>
      <c r="D78" s="41">
        <f t="shared" si="10"/>
        <v>2392.6999999999998</v>
      </c>
      <c r="E78" s="41">
        <f t="shared" si="8"/>
        <v>2740</v>
      </c>
      <c r="F78" s="23">
        <f t="shared" si="13"/>
        <v>2.4645457883027203E+34</v>
      </c>
      <c r="G78" s="24">
        <f t="shared" si="11"/>
        <v>6.5470419167356912E+21</v>
      </c>
      <c r="H78" s="53">
        <f t="shared" si="9"/>
        <v>7.1629707986468902E-3</v>
      </c>
      <c r="I78" s="3"/>
      <c r="J78" s="3"/>
      <c r="K78" s="3"/>
      <c r="L78" s="3"/>
      <c r="M78" s="3"/>
      <c r="N78" s="3"/>
      <c r="O78" s="3"/>
      <c r="P78" s="3"/>
      <c r="Q78" s="3"/>
    </row>
    <row r="79" spans="1:17" x14ac:dyDescent="0.25">
      <c r="A79" s="3"/>
      <c r="B79" s="3" t="s">
        <v>13</v>
      </c>
      <c r="C79" s="41">
        <f t="shared" si="12"/>
        <v>72</v>
      </c>
      <c r="D79" s="41">
        <f t="shared" si="10"/>
        <v>2426.4</v>
      </c>
      <c r="E79" s="41">
        <f t="shared" si="8"/>
        <v>2740</v>
      </c>
      <c r="F79" s="23">
        <f t="shared" si="13"/>
        <v>2.6073742791627964E+34</v>
      </c>
      <c r="G79" s="24">
        <f t="shared" si="11"/>
        <v>6.7340877122242211E+21</v>
      </c>
      <c r="H79" s="53">
        <f t="shared" si="9"/>
        <v>7.5766133251803734E-3</v>
      </c>
      <c r="I79" s="3"/>
      <c r="J79" s="3"/>
      <c r="K79" s="3"/>
      <c r="L79" s="3"/>
      <c r="M79" s="3"/>
      <c r="N79" s="3"/>
      <c r="O79" s="3"/>
      <c r="P79" s="3"/>
      <c r="Q79" s="3"/>
    </row>
    <row r="80" spans="1:17" x14ac:dyDescent="0.25">
      <c r="A80" s="3"/>
      <c r="B80" s="3" t="s">
        <v>13</v>
      </c>
      <c r="C80" s="41">
        <f t="shared" si="12"/>
        <v>73</v>
      </c>
      <c r="D80" s="41">
        <f t="shared" si="10"/>
        <v>2460.1</v>
      </c>
      <c r="E80" s="41">
        <f t="shared" si="8"/>
        <v>2740</v>
      </c>
      <c r="F80" s="23">
        <f t="shared" si="13"/>
        <v>2.7563227683426367E+34</v>
      </c>
      <c r="G80" s="24">
        <f t="shared" si="11"/>
        <v>6.9237679555365411E+21</v>
      </c>
      <c r="H80" s="53">
        <f t="shared" si="9"/>
        <v>8.0079174295113308E-3</v>
      </c>
      <c r="I80" s="3"/>
      <c r="J80" s="3"/>
      <c r="K80" s="3"/>
      <c r="L80" s="3"/>
      <c r="M80" s="3"/>
      <c r="N80" s="3"/>
      <c r="O80" s="3"/>
      <c r="P80" s="3"/>
      <c r="Q80" s="3"/>
    </row>
    <row r="81" spans="1:17" x14ac:dyDescent="0.25">
      <c r="A81" s="3"/>
      <c r="B81" s="3" t="s">
        <v>13</v>
      </c>
      <c r="C81" s="41">
        <f t="shared" si="12"/>
        <v>74</v>
      </c>
      <c r="D81" s="41">
        <f t="shared" si="10"/>
        <v>2493.8000000000002</v>
      </c>
      <c r="E81" s="41">
        <f t="shared" si="8"/>
        <v>2740</v>
      </c>
      <c r="F81" s="23">
        <f t="shared" si="13"/>
        <v>2.9115636333010177E+34</v>
      </c>
      <c r="G81" s="24">
        <f t="shared" si="11"/>
        <v>7.116082646672602E+21</v>
      </c>
      <c r="H81" s="53">
        <f t="shared" si="9"/>
        <v>8.4573788357715646E-3</v>
      </c>
      <c r="I81" s="3"/>
      <c r="J81" s="3"/>
      <c r="K81" s="3"/>
      <c r="L81" s="3"/>
      <c r="M81" s="3"/>
      <c r="N81" s="3"/>
      <c r="O81" s="3"/>
      <c r="P81" s="3"/>
      <c r="Q81" s="3"/>
    </row>
    <row r="82" spans="1:17" x14ac:dyDescent="0.25">
      <c r="A82" s="3"/>
      <c r="B82" s="3" t="s">
        <v>13</v>
      </c>
      <c r="C82" s="41">
        <f t="shared" si="12"/>
        <v>75</v>
      </c>
      <c r="D82" s="41">
        <f t="shared" si="10"/>
        <v>2527.5</v>
      </c>
      <c r="E82" s="41">
        <f t="shared" si="8"/>
        <v>2740</v>
      </c>
      <c r="F82" s="23">
        <f t="shared" si="13"/>
        <v>3.073271645628132E+34</v>
      </c>
      <c r="G82" s="24">
        <f t="shared" si="11"/>
        <v>7.3110317856325003E+21</v>
      </c>
      <c r="H82" s="53">
        <f t="shared" si="9"/>
        <v>8.925500129326705E-3</v>
      </c>
      <c r="I82" s="3"/>
      <c r="J82" s="3"/>
      <c r="K82" s="3"/>
      <c r="L82" s="3"/>
      <c r="M82" s="3"/>
      <c r="N82" s="3"/>
      <c r="O82" s="3"/>
      <c r="P82" s="3"/>
      <c r="Q82" s="3"/>
    </row>
    <row r="83" spans="1:17" x14ac:dyDescent="0.25">
      <c r="A83" s="3"/>
      <c r="B83" s="3" t="s">
        <v>13</v>
      </c>
      <c r="C83" s="41">
        <f t="shared" si="12"/>
        <v>76</v>
      </c>
      <c r="D83" s="41">
        <f t="shared" si="10"/>
        <v>2561.1999999999998</v>
      </c>
      <c r="E83" s="41">
        <f t="shared" si="8"/>
        <v>2740</v>
      </c>
      <c r="F83" s="23">
        <f t="shared" si="13"/>
        <v>3.2416239710454663E+34</v>
      </c>
      <c r="G83" s="24">
        <f t="shared" si="11"/>
        <v>7.5086153724161415E+21</v>
      </c>
      <c r="H83" s="53">
        <f t="shared" si="9"/>
        <v>9.4127907567758216E-3</v>
      </c>
      <c r="I83" s="3"/>
      <c r="J83" s="3"/>
      <c r="K83" s="3"/>
      <c r="L83" s="3"/>
      <c r="M83" s="3"/>
      <c r="N83" s="3"/>
      <c r="O83" s="3"/>
      <c r="P83" s="3"/>
      <c r="Q83" s="3"/>
    </row>
    <row r="84" spans="1:17" x14ac:dyDescent="0.25">
      <c r="A84" s="3"/>
      <c r="B84" s="3" t="s">
        <v>13</v>
      </c>
      <c r="C84" s="41">
        <f t="shared" si="12"/>
        <v>77</v>
      </c>
      <c r="D84" s="41">
        <f t="shared" si="10"/>
        <v>2594.9</v>
      </c>
      <c r="E84" s="41">
        <f t="shared" si="8"/>
        <v>2740</v>
      </c>
      <c r="F84" s="23">
        <f t="shared" si="13"/>
        <v>3.4168001694059661E+34</v>
      </c>
      <c r="G84" s="24">
        <f t="shared" si="11"/>
        <v>7.7088334070235718E+21</v>
      </c>
      <c r="H84" s="53">
        <f t="shared" si="9"/>
        <v>9.9197670259518061E-3</v>
      </c>
      <c r="I84" s="3"/>
      <c r="J84" s="3"/>
      <c r="K84" s="3"/>
      <c r="L84" s="3"/>
      <c r="M84" s="3"/>
      <c r="N84" s="3"/>
      <c r="O84" s="3"/>
      <c r="P84" s="3"/>
      <c r="Q84" s="3"/>
    </row>
    <row r="85" spans="1:17" x14ac:dyDescent="0.25">
      <c r="A85" s="3"/>
      <c r="B85" s="3" t="s">
        <v>13</v>
      </c>
      <c r="C85" s="41">
        <f t="shared" si="12"/>
        <v>78</v>
      </c>
      <c r="D85" s="41">
        <f t="shared" si="10"/>
        <v>2628.6</v>
      </c>
      <c r="E85" s="41">
        <f t="shared" si="8"/>
        <v>2740</v>
      </c>
      <c r="F85" s="23">
        <f t="shared" si="13"/>
        <v>3.5989821946938681E+34</v>
      </c>
      <c r="G85" s="24">
        <f t="shared" si="11"/>
        <v>7.9116858894548143E+21</v>
      </c>
      <c r="H85" s="53">
        <f t="shared" si="9"/>
        <v>1.0446952105921182E-2</v>
      </c>
      <c r="I85" s="3"/>
      <c r="J85" s="3"/>
      <c r="K85" s="3"/>
      <c r="L85" s="3"/>
      <c r="M85" s="3"/>
      <c r="N85" s="3"/>
      <c r="O85" s="3"/>
      <c r="P85" s="3"/>
      <c r="Q85" s="3"/>
    </row>
    <row r="86" spans="1:17" x14ac:dyDescent="0.25">
      <c r="A86" s="3"/>
      <c r="B86" s="3" t="s">
        <v>13</v>
      </c>
      <c r="C86" s="41">
        <f t="shared" si="12"/>
        <v>79</v>
      </c>
      <c r="D86" s="41">
        <f t="shared" si="10"/>
        <v>2662.3</v>
      </c>
      <c r="E86" s="41">
        <f t="shared" si="8"/>
        <v>2740</v>
      </c>
      <c r="F86" s="23">
        <f t="shared" si="13"/>
        <v>3.7883543950248493E+34</v>
      </c>
      <c r="G86" s="24">
        <f t="shared" si="11"/>
        <v>8.1171728197097997E+21</v>
      </c>
      <c r="H86" s="53">
        <f t="shared" si="9"/>
        <v>1.0994876026984016E-2</v>
      </c>
      <c r="I86" s="3"/>
      <c r="J86" s="3"/>
      <c r="K86" s="3"/>
      <c r="L86" s="3"/>
      <c r="M86" s="3"/>
      <c r="N86" s="3"/>
      <c r="O86" s="3"/>
      <c r="P86" s="3"/>
      <c r="Q86" s="3"/>
    </row>
    <row r="87" spans="1:17" x14ac:dyDescent="0.25">
      <c r="A87" s="3"/>
      <c r="B87" s="3" t="s">
        <v>13</v>
      </c>
      <c r="C87" s="41">
        <f t="shared" si="12"/>
        <v>80</v>
      </c>
      <c r="D87" s="41">
        <f t="shared" si="10"/>
        <v>2696</v>
      </c>
      <c r="E87" s="41">
        <f t="shared" si="8"/>
        <v>2740</v>
      </c>
      <c r="F87" s="23">
        <f t="shared" si="13"/>
        <v>3.9851035126459114E+34</v>
      </c>
      <c r="G87" s="24">
        <f t="shared" si="11"/>
        <v>8.3252941977885742E+21</v>
      </c>
      <c r="H87" s="53">
        <f t="shared" si="9"/>
        <v>1.1564075680674184E-2</v>
      </c>
      <c r="I87" s="3"/>
      <c r="J87" s="3"/>
      <c r="K87" s="3"/>
      <c r="L87" s="3"/>
      <c r="M87" s="3"/>
      <c r="N87" s="3"/>
      <c r="O87" s="3"/>
      <c r="P87" s="3"/>
      <c r="Q87" s="3"/>
    </row>
    <row r="88" spans="1:17" x14ac:dyDescent="0.25">
      <c r="A88" s="3"/>
      <c r="B88" s="3" t="s">
        <v>13</v>
      </c>
      <c r="C88" s="41">
        <f t="shared" si="12"/>
        <v>81</v>
      </c>
      <c r="D88" s="41">
        <f t="shared" si="10"/>
        <v>2729.7</v>
      </c>
      <c r="E88" s="41">
        <f t="shared" si="8"/>
        <v>2740</v>
      </c>
      <c r="F88" s="23">
        <f t="shared" si="13"/>
        <v>4.1894186839354475E+34</v>
      </c>
      <c r="G88" s="24">
        <f t="shared" si="11"/>
        <v>8.536050023691162E+21</v>
      </c>
      <c r="H88" s="53">
        <f t="shared" si="9"/>
        <v>1.2155094819759188E-2</v>
      </c>
      <c r="I88" s="3"/>
      <c r="J88" s="3"/>
      <c r="K88" s="3"/>
      <c r="L88" s="3"/>
      <c r="M88" s="3"/>
      <c r="N88" s="3"/>
      <c r="O88" s="3"/>
      <c r="P88" s="3"/>
      <c r="Q88" s="3"/>
    </row>
    <row r="89" spans="1:17" x14ac:dyDescent="0.25">
      <c r="A89" s="3"/>
      <c r="B89" s="3" t="s">
        <v>13</v>
      </c>
      <c r="C89" s="41">
        <f t="shared" si="12"/>
        <v>82</v>
      </c>
      <c r="D89" s="41">
        <f t="shared" si="10"/>
        <v>2763.4</v>
      </c>
      <c r="E89" s="41">
        <f t="shared" si="8"/>
        <v>2740</v>
      </c>
      <c r="F89" s="23">
        <f t="shared" si="13"/>
        <v>4.4014914394032319E+34</v>
      </c>
      <c r="G89" s="24">
        <f t="shared" si="11"/>
        <v>8.7494402974174685E+21</v>
      </c>
      <c r="H89" s="53">
        <f t="shared" si="9"/>
        <v>1.2768484058240029E-2</v>
      </c>
      <c r="I89" s="3"/>
      <c r="J89" s="3"/>
      <c r="K89" s="3"/>
      <c r="L89" s="3"/>
      <c r="M89" s="3"/>
      <c r="N89" s="3"/>
      <c r="O89" s="3"/>
      <c r="P89" s="3"/>
      <c r="Q89" s="3"/>
    </row>
    <row r="90" spans="1:17" x14ac:dyDescent="0.25">
      <c r="A90" s="3"/>
      <c r="B90" s="3" t="s">
        <v>13</v>
      </c>
      <c r="C90" s="41">
        <f t="shared" si="12"/>
        <v>83</v>
      </c>
      <c r="D90" s="41">
        <f t="shared" si="10"/>
        <v>2797.1</v>
      </c>
      <c r="E90" s="41">
        <f t="shared" si="8"/>
        <v>2740</v>
      </c>
      <c r="F90" s="23">
        <f t="shared" si="13"/>
        <v>4.6215157036903737E+34</v>
      </c>
      <c r="G90" s="24">
        <f t="shared" si="11"/>
        <v>8.9654650189676355E+21</v>
      </c>
      <c r="H90" s="53">
        <f t="shared" si="9"/>
        <v>1.3404800871351706E-2</v>
      </c>
      <c r="I90" s="3"/>
      <c r="J90" s="3"/>
      <c r="K90" s="3"/>
      <c r="L90" s="3"/>
      <c r="M90" s="3"/>
      <c r="N90" s="3"/>
      <c r="O90" s="3"/>
      <c r="P90" s="3"/>
      <c r="Q90" s="3"/>
    </row>
    <row r="91" spans="1:17" x14ac:dyDescent="0.25">
      <c r="A91" s="3"/>
      <c r="B91" s="3" t="s">
        <v>13</v>
      </c>
      <c r="C91" s="41">
        <f t="shared" si="12"/>
        <v>84</v>
      </c>
      <c r="D91" s="41">
        <f t="shared" si="10"/>
        <v>2830.8</v>
      </c>
      <c r="E91" s="41">
        <f t="shared" si="8"/>
        <v>2740</v>
      </c>
      <c r="F91" s="23">
        <f t="shared" si="13"/>
        <v>4.8496877955694144E+34</v>
      </c>
      <c r="G91" s="24">
        <f t="shared" si="11"/>
        <v>9.1841241883415203E+21</v>
      </c>
      <c r="H91" s="53">
        <f t="shared" si="9"/>
        <v>1.4064609595562452E-2</v>
      </c>
      <c r="I91" s="3"/>
      <c r="J91" s="3"/>
      <c r="K91" s="3"/>
      <c r="L91" s="3"/>
      <c r="M91" s="3"/>
      <c r="N91" s="3"/>
      <c r="O91" s="3"/>
      <c r="P91" s="3"/>
      <c r="Q91" s="3"/>
    </row>
    <row r="92" spans="1:17" x14ac:dyDescent="0.25">
      <c r="A92" s="3"/>
      <c r="B92" s="3" t="s">
        <v>13</v>
      </c>
      <c r="C92" s="41">
        <f t="shared" si="12"/>
        <v>85</v>
      </c>
      <c r="D92" s="41">
        <f t="shared" si="10"/>
        <v>2864.5</v>
      </c>
      <c r="E92" s="41">
        <f t="shared" si="8"/>
        <v>2740</v>
      </c>
      <c r="F92" s="23">
        <f t="shared" si="13"/>
        <v>5.0862064279442093E+34</v>
      </c>
      <c r="G92" s="24">
        <f t="shared" si="11"/>
        <v>9.4054178055392193E+21</v>
      </c>
      <c r="H92" s="53">
        <f t="shared" si="9"/>
        <v>1.4748481428574524E-2</v>
      </c>
      <c r="I92" s="3"/>
      <c r="J92" s="3"/>
      <c r="K92" s="3"/>
      <c r="L92" s="3"/>
      <c r="M92" s="3"/>
      <c r="N92" s="3"/>
      <c r="O92" s="3"/>
      <c r="P92" s="3"/>
      <c r="Q92" s="3"/>
    </row>
    <row r="93" spans="1:17" x14ac:dyDescent="0.25">
      <c r="A93" s="3"/>
      <c r="B93" s="3" t="s">
        <v>13</v>
      </c>
      <c r="C93" s="41">
        <f t="shared" si="12"/>
        <v>86</v>
      </c>
      <c r="D93" s="41">
        <f t="shared" si="10"/>
        <v>2898.2</v>
      </c>
      <c r="E93" s="41">
        <f t="shared" si="8"/>
        <v>2740</v>
      </c>
      <c r="F93" s="23">
        <f t="shared" si="13"/>
        <v>5.3312727078500157E+34</v>
      </c>
      <c r="G93" s="24">
        <f t="shared" si="11"/>
        <v>9.6293458705606834E+21</v>
      </c>
      <c r="H93" s="53">
        <f t="shared" si="9"/>
        <v>1.5456994429323613E-2</v>
      </c>
      <c r="I93" s="3"/>
      <c r="J93" s="3"/>
      <c r="K93" s="3"/>
      <c r="L93" s="3"/>
      <c r="M93" s="3"/>
      <c r="N93" s="3"/>
      <c r="O93" s="3"/>
      <c r="P93" s="3"/>
      <c r="Q93" s="3"/>
    </row>
    <row r="94" spans="1:17" x14ac:dyDescent="0.25">
      <c r="A94" s="3"/>
      <c r="B94" s="3" t="s">
        <v>13</v>
      </c>
      <c r="C94" s="41">
        <f t="shared" si="12"/>
        <v>87</v>
      </c>
      <c r="D94" s="41">
        <f t="shared" si="10"/>
        <v>2931.9</v>
      </c>
      <c r="E94" s="41">
        <f t="shared" si="8"/>
        <v>2740</v>
      </c>
      <c r="F94" s="23">
        <f t="shared" si="13"/>
        <v>5.585090136453439E+34</v>
      </c>
      <c r="G94" s="24">
        <f t="shared" si="11"/>
        <v>9.8559083834059606E+21</v>
      </c>
      <c r="H94" s="53">
        <f t="shared" si="9"/>
        <v>1.6190733517979221E-2</v>
      </c>
      <c r="I94" s="3"/>
      <c r="J94" s="3"/>
      <c r="K94" s="3"/>
      <c r="L94" s="3"/>
      <c r="M94" s="3"/>
      <c r="N94" s="3"/>
      <c r="O94" s="3"/>
      <c r="P94" s="3"/>
      <c r="Q94" s="3"/>
    </row>
    <row r="95" spans="1:17" x14ac:dyDescent="0.25">
      <c r="A95" s="3"/>
      <c r="B95" s="3" t="s">
        <v>13</v>
      </c>
      <c r="C95" s="41">
        <f t="shared" si="12"/>
        <v>88</v>
      </c>
      <c r="D95" s="41">
        <f t="shared" si="10"/>
        <v>2965.6</v>
      </c>
      <c r="E95" s="41">
        <f t="shared" si="8"/>
        <v>2740</v>
      </c>
      <c r="F95" s="23">
        <f t="shared" si="13"/>
        <v>5.8478646090525087E+34</v>
      </c>
      <c r="G95" s="24">
        <f t="shared" si="11"/>
        <v>1.0085105344075004E+22</v>
      </c>
      <c r="H95" s="53">
        <f t="shared" si="9"/>
        <v>1.6950290475944364E-2</v>
      </c>
      <c r="I95" s="3"/>
      <c r="J95" s="3"/>
      <c r="K95" s="3"/>
      <c r="L95" s="3"/>
      <c r="M95" s="3"/>
      <c r="N95" s="3"/>
      <c r="O95" s="3"/>
      <c r="P95" s="3"/>
      <c r="Q95" s="3"/>
    </row>
    <row r="96" spans="1:17" x14ac:dyDescent="0.25">
      <c r="A96" s="3"/>
      <c r="B96" s="3" t="s">
        <v>13</v>
      </c>
      <c r="C96" s="41">
        <f t="shared" si="12"/>
        <v>89</v>
      </c>
      <c r="D96" s="41">
        <f t="shared" si="10"/>
        <v>2999.3</v>
      </c>
      <c r="E96" s="41">
        <f t="shared" si="8"/>
        <v>2740</v>
      </c>
      <c r="F96" s="23">
        <f t="shared" si="13"/>
        <v>6.1198044150765811E+34</v>
      </c>
      <c r="G96" s="24">
        <f t="shared" si="11"/>
        <v>1.0316936752567811E+22</v>
      </c>
      <c r="H96" s="53">
        <f t="shared" si="9"/>
        <v>1.7736263945855774E-2</v>
      </c>
      <c r="I96" s="3"/>
      <c r="J96" s="3"/>
      <c r="K96" s="3"/>
      <c r="L96" s="3"/>
      <c r="M96" s="3"/>
      <c r="N96" s="3"/>
      <c r="O96" s="3"/>
      <c r="P96" s="3"/>
      <c r="Q96" s="3"/>
    </row>
    <row r="97" spans="1:17" x14ac:dyDescent="0.25">
      <c r="A97" s="3"/>
      <c r="B97" s="3" t="s">
        <v>13</v>
      </c>
      <c r="C97" s="41">
        <f t="shared" si="12"/>
        <v>90</v>
      </c>
      <c r="D97" s="41">
        <f t="shared" si="10"/>
        <v>3033</v>
      </c>
      <c r="E97" s="41">
        <f t="shared" si="8"/>
        <v>2740</v>
      </c>
      <c r="F97" s="23">
        <f t="shared" si="13"/>
        <v>6.4011202380863666E+34</v>
      </c>
      <c r="G97" s="24">
        <f t="shared" si="11"/>
        <v>1.0551402608884435E+22</v>
      </c>
      <c r="H97" s="53">
        <f t="shared" si="9"/>
        <v>1.8549259431583944E-2</v>
      </c>
      <c r="I97" s="3"/>
      <c r="J97" s="3"/>
      <c r="K97" s="3"/>
      <c r="L97" s="3"/>
      <c r="M97" s="3"/>
      <c r="N97" s="3"/>
      <c r="O97" s="3"/>
      <c r="P97" s="3"/>
      <c r="Q97" s="3"/>
    </row>
    <row r="98" spans="1:17" x14ac:dyDescent="0.25">
      <c r="A98" s="3"/>
      <c r="B98" s="3" t="s">
        <v>13</v>
      </c>
      <c r="C98" s="41">
        <f t="shared" si="12"/>
        <v>91</v>
      </c>
      <c r="D98" s="41">
        <f t="shared" si="10"/>
        <v>3066.7</v>
      </c>
      <c r="E98" s="41">
        <f t="shared" si="8"/>
        <v>2740</v>
      </c>
      <c r="F98" s="23">
        <f t="shared" si="13"/>
        <v>6.6920251557740184E+34</v>
      </c>
      <c r="G98" s="24">
        <f t="shared" si="11"/>
        <v>1.0788502913024774E+22</v>
      </c>
      <c r="H98" s="53">
        <f t="shared" si="9"/>
        <v>1.9389889298232765E-2</v>
      </c>
      <c r="I98" s="3"/>
      <c r="J98" s="3"/>
      <c r="K98" s="3"/>
      <c r="L98" s="3"/>
      <c r="M98" s="3"/>
      <c r="N98" s="3"/>
      <c r="O98" s="3"/>
      <c r="P98" s="3"/>
      <c r="Q98" s="3"/>
    </row>
    <row r="99" spans="1:17" x14ac:dyDescent="0.25">
      <c r="A99" s="3"/>
      <c r="B99" s="3" t="s">
        <v>13</v>
      </c>
      <c r="C99" s="41">
        <f t="shared" si="12"/>
        <v>92</v>
      </c>
      <c r="D99" s="41">
        <f t="shared" si="10"/>
        <v>3100.4</v>
      </c>
      <c r="E99" s="41">
        <f t="shared" si="8"/>
        <v>2740</v>
      </c>
      <c r="F99" s="23">
        <f t="shared" si="13"/>
        <v>6.9927346399629988E+34</v>
      </c>
      <c r="G99" s="24">
        <f t="shared" si="11"/>
        <v>1.1028237664988976E+22</v>
      </c>
      <c r="H99" s="53">
        <f t="shared" si="9"/>
        <v>2.0258772772140221E-2</v>
      </c>
      <c r="I99" s="3"/>
      <c r="J99" s="3"/>
      <c r="K99" s="3"/>
      <c r="L99" s="3"/>
      <c r="M99" s="3"/>
      <c r="N99" s="3"/>
      <c r="O99" s="3"/>
      <c r="P99" s="3"/>
      <c r="Q99" s="3"/>
    </row>
    <row r="100" spans="1:17" x14ac:dyDescent="0.25">
      <c r="A100" s="3"/>
      <c r="B100" s="3" t="s">
        <v>13</v>
      </c>
      <c r="C100" s="41">
        <f t="shared" si="12"/>
        <v>93</v>
      </c>
      <c r="D100" s="41">
        <f t="shared" si="10"/>
        <v>3134.1</v>
      </c>
      <c r="E100" s="41">
        <f t="shared" si="8"/>
        <v>2740</v>
      </c>
      <c r="F100" s="23">
        <f t="shared" si="13"/>
        <v>7.3034665566081421E+34</v>
      </c>
      <c r="G100" s="24">
        <f t="shared" si="11"/>
        <v>1.1270606864776895E+22</v>
      </c>
      <c r="H100" s="53">
        <f t="shared" si="9"/>
        <v>2.1156535940877422E-2</v>
      </c>
      <c r="I100" s="3"/>
      <c r="J100" s="3"/>
      <c r="K100" s="3"/>
      <c r="L100" s="3"/>
      <c r="M100" s="3"/>
      <c r="N100" s="3"/>
      <c r="O100" s="3"/>
      <c r="P100" s="3"/>
      <c r="Q100" s="3"/>
    </row>
    <row r="101" spans="1:17" x14ac:dyDescent="0.25">
      <c r="A101" s="3"/>
      <c r="B101" s="3" t="s">
        <v>13</v>
      </c>
      <c r="C101" s="41">
        <f t="shared" si="12"/>
        <v>94</v>
      </c>
      <c r="D101" s="41">
        <f t="shared" si="10"/>
        <v>3167.8</v>
      </c>
      <c r="E101" s="41">
        <f t="shared" si="8"/>
        <v>2740</v>
      </c>
      <c r="F101" s="23">
        <f t="shared" si="13"/>
        <v>7.6244411657957415E+34</v>
      </c>
      <c r="G101" s="24">
        <f t="shared" si="11"/>
        <v>1.1515610512388673E+22</v>
      </c>
      <c r="H101" s="53">
        <f t="shared" si="9"/>
        <v>2.208381175324968E-2</v>
      </c>
      <c r="I101" s="3"/>
      <c r="J101" s="3"/>
      <c r="K101" s="3"/>
      <c r="L101" s="3"/>
      <c r="M101" s="3"/>
      <c r="N101" s="3"/>
      <c r="O101" s="3"/>
      <c r="P101" s="3"/>
      <c r="Q101" s="3"/>
    </row>
    <row r="102" spans="1:17" x14ac:dyDescent="0.25">
      <c r="A102" s="3"/>
      <c r="B102" s="3" t="s">
        <v>13</v>
      </c>
      <c r="C102" s="41">
        <f t="shared" si="12"/>
        <v>95</v>
      </c>
      <c r="D102" s="41">
        <f t="shared" si="10"/>
        <v>3201.5</v>
      </c>
      <c r="E102" s="41">
        <f t="shared" si="8"/>
        <v>2740</v>
      </c>
      <c r="F102" s="23">
        <f t="shared" si="13"/>
        <v>7.9558811217432808E+34</v>
      </c>
      <c r="G102" s="24">
        <f t="shared" si="11"/>
        <v>1.1763248607824171E+22</v>
      </c>
      <c r="H102" s="53">
        <f t="shared" si="9"/>
        <v>2.3041240019295417E-2</v>
      </c>
      <c r="I102" s="3"/>
      <c r="J102" s="3"/>
      <c r="K102" s="3"/>
      <c r="L102" s="3"/>
      <c r="M102" s="3"/>
      <c r="N102" s="3"/>
      <c r="O102" s="3"/>
      <c r="P102" s="3"/>
      <c r="Q102" s="3"/>
    </row>
    <row r="103" spans="1:17" x14ac:dyDescent="0.25">
      <c r="A103" s="3"/>
      <c r="B103" s="38" t="s">
        <v>13</v>
      </c>
      <c r="C103" s="46">
        <v>95</v>
      </c>
      <c r="D103" s="46">
        <f t="shared" si="10"/>
        <v>3201.5</v>
      </c>
      <c r="E103" s="46">
        <f t="shared" si="8"/>
        <v>2740</v>
      </c>
      <c r="F103" s="45">
        <f t="shared" si="13"/>
        <v>0</v>
      </c>
      <c r="G103" s="52">
        <f t="shared" si="11"/>
        <v>0</v>
      </c>
      <c r="H103" s="53"/>
      <c r="I103" s="3"/>
      <c r="J103" s="3"/>
      <c r="K103" s="3"/>
      <c r="L103" s="3"/>
      <c r="M103" s="3"/>
      <c r="N103" s="3"/>
      <c r="O103" s="3"/>
      <c r="P103" s="3"/>
      <c r="Q103" s="3"/>
    </row>
    <row r="104" spans="1:17" x14ac:dyDescent="0.25">
      <c r="A104" s="3"/>
      <c r="B104" s="3" t="s">
        <v>14</v>
      </c>
      <c r="C104" s="41">
        <f>(C102+1)</f>
        <v>96</v>
      </c>
      <c r="D104" s="41">
        <f t="shared" si="10"/>
        <v>3235.2</v>
      </c>
      <c r="E104" s="41">
        <f>$O$20</f>
        <v>2740</v>
      </c>
      <c r="F104" s="23">
        <f>((8/15)*E104*3.141*((D104*1000)^5 - (D102*1000)^5))</f>
        <v>8.2980114727998854E+34</v>
      </c>
      <c r="G104" s="24">
        <f t="shared" si="11"/>
        <v>1.2013521151083437E+22</v>
      </c>
      <c r="H104" s="53">
        <f>(G104*(D104*1000)^2/($K$25*($D$2*1000)^2))</f>
        <v>2.4029467410287095E-2</v>
      </c>
      <c r="I104" s="3"/>
      <c r="J104" s="3"/>
      <c r="K104" s="3"/>
      <c r="L104" s="3"/>
      <c r="M104" s="3"/>
      <c r="N104" s="3"/>
      <c r="O104" s="3"/>
      <c r="P104" s="3"/>
      <c r="Q104" s="3"/>
    </row>
    <row r="105" spans="1:17" x14ac:dyDescent="0.25">
      <c r="A105" s="3"/>
      <c r="B105" s="3" t="s">
        <v>14</v>
      </c>
      <c r="C105" s="41">
        <f t="shared" si="12"/>
        <v>97</v>
      </c>
      <c r="D105" s="41">
        <f t="shared" si="10"/>
        <v>3268.9</v>
      </c>
      <c r="E105" s="41">
        <f>$O$20</f>
        <v>2740</v>
      </c>
      <c r="F105" s="23">
        <f t="shared" si="13"/>
        <v>8.6510596614457716E+34</v>
      </c>
      <c r="G105" s="24">
        <f t="shared" si="11"/>
        <v>1.2266428142166513E+22</v>
      </c>
      <c r="H105" s="53">
        <f>(G105*(D105*1000)^2/($K$25*($D$2*1000)^2))</f>
        <v>2.5049147458730804E-2</v>
      </c>
      <c r="I105" s="3"/>
      <c r="J105" s="3"/>
      <c r="K105" s="3"/>
      <c r="L105" s="3"/>
      <c r="M105" s="3"/>
      <c r="N105" s="3"/>
      <c r="O105" s="3"/>
      <c r="P105" s="3"/>
      <c r="Q105" s="3"/>
    </row>
    <row r="106" spans="1:17" x14ac:dyDescent="0.25">
      <c r="A106" s="3"/>
      <c r="B106" s="3" t="s">
        <v>14</v>
      </c>
      <c r="C106" s="41">
        <f t="shared" si="12"/>
        <v>98</v>
      </c>
      <c r="D106" s="41">
        <f t="shared" si="10"/>
        <v>3302.6</v>
      </c>
      <c r="E106" s="41">
        <f>$O$20</f>
        <v>2740</v>
      </c>
      <c r="F106" s="23">
        <f t="shared" si="13"/>
        <v>9.0152555242926957E+34</v>
      </c>
      <c r="G106" s="24">
        <f t="shared" si="11"/>
        <v>1.2521969581073403E+22</v>
      </c>
      <c r="H106" s="53">
        <f>(G106*(D106*1000)^2/($K$25*($D$2*1000)^2))</f>
        <v>2.6100940558366231E-2</v>
      </c>
      <c r="I106" s="3"/>
      <c r="J106" s="3"/>
      <c r="K106" s="3"/>
      <c r="L106" s="3"/>
      <c r="M106" s="3"/>
      <c r="N106" s="3"/>
      <c r="O106" s="3"/>
      <c r="P106" s="3"/>
      <c r="Q106" s="3"/>
    </row>
    <row r="107" spans="1:17" x14ac:dyDescent="0.25">
      <c r="A107" s="3"/>
      <c r="B107" s="3" t="s">
        <v>14</v>
      </c>
      <c r="C107" s="41">
        <f t="shared" si="12"/>
        <v>99</v>
      </c>
      <c r="D107" s="41">
        <f t="shared" si="10"/>
        <v>3336.3</v>
      </c>
      <c r="E107" s="41">
        <f>$O$20</f>
        <v>2740</v>
      </c>
      <c r="F107" s="23">
        <f t="shared" si="13"/>
        <v>9.3908312920837902E+34</v>
      </c>
      <c r="G107" s="24">
        <f t="shared" si="11"/>
        <v>1.2780145467804059E+22</v>
      </c>
      <c r="H107" s="53">
        <f>(G107*(D107*1000)^2/($K$25*($D$2*1000)^2))</f>
        <v>2.7185513964166623E-2</v>
      </c>
      <c r="I107" s="3"/>
      <c r="J107" s="3"/>
      <c r="K107" s="3"/>
      <c r="L107" s="3"/>
      <c r="M107" s="3"/>
      <c r="N107" s="3"/>
      <c r="O107" s="3"/>
      <c r="P107" s="3"/>
      <c r="Q107" s="3"/>
    </row>
    <row r="108" spans="1:17" x14ac:dyDescent="0.25">
      <c r="A108" s="3"/>
      <c r="B108" s="3" t="s">
        <v>14</v>
      </c>
      <c r="C108" s="41">
        <f t="shared" si="12"/>
        <v>100</v>
      </c>
      <c r="D108" s="41">
        <f t="shared" si="10"/>
        <v>3370</v>
      </c>
      <c r="E108" s="41">
        <f>$O$20</f>
        <v>2740</v>
      </c>
      <c r="F108" s="23">
        <f t="shared" si="13"/>
        <v>9.7780215896934111E+34</v>
      </c>
      <c r="G108" s="24">
        <f t="shared" si="11"/>
        <v>1.3040955802358387E+22</v>
      </c>
      <c r="H108" s="53">
        <f>(G108*(D108*1000)^2/($K$25*($D$2*1000)^2))</f>
        <v>2.8303541792338748E-2</v>
      </c>
      <c r="I108" s="3"/>
      <c r="J108" s="3"/>
      <c r="K108" s="3"/>
      <c r="L108" s="3"/>
      <c r="M108" s="3"/>
      <c r="N108" s="3"/>
      <c r="O108" s="3"/>
      <c r="P108" s="3"/>
      <c r="Q108" s="3"/>
    </row>
    <row r="109" spans="1:17" x14ac:dyDescent="0.25">
      <c r="A109" s="3"/>
      <c r="B109" s="3"/>
      <c r="C109" s="3"/>
      <c r="D109" s="47">
        <v>3370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</row>
    <row r="110" spans="1:17" x14ac:dyDescent="0.25">
      <c r="J110" s="3"/>
      <c r="K110" s="3"/>
      <c r="L110" s="3"/>
      <c r="M110" s="3"/>
    </row>
    <row r="115" spans="5:7" ht="28.5" x14ac:dyDescent="0.45">
      <c r="E115" s="32" t="s">
        <v>47</v>
      </c>
      <c r="F115" s="33"/>
      <c r="G115" s="33"/>
    </row>
  </sheetData>
  <mergeCells count="3">
    <mergeCell ref="J31:K31"/>
    <mergeCell ref="M21:N21"/>
    <mergeCell ref="P21:Q21"/>
  </mergeCells>
  <pageMargins left="0.7" right="0.7" top="0.75" bottom="0.75" header="0.3" footer="0.3"/>
  <pageSetup orientation="portrait" horizontalDpi="4294967293" verticalDpi="0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7" r:id="rId5" name="Scroll Bar 3">
              <controlPr defaultSize="0" autoPict="0">
                <anchor moveWithCells="1">
                  <from>
                    <xdr:col>9</xdr:col>
                    <xdr:colOff>123825</xdr:colOff>
                    <xdr:row>17</xdr:row>
                    <xdr:rowOff>95250</xdr:rowOff>
                  </from>
                  <to>
                    <xdr:col>9</xdr:col>
                    <xdr:colOff>1152525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Scroll Bar 4">
              <controlPr defaultSize="0" autoPict="0">
                <anchor moveWithCells="1">
                  <from>
                    <xdr:col>12</xdr:col>
                    <xdr:colOff>85725</xdr:colOff>
                    <xdr:row>17</xdr:row>
                    <xdr:rowOff>123825</xdr:rowOff>
                  </from>
                  <to>
                    <xdr:col>13</xdr:col>
                    <xdr:colOff>419100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Scroll Bar 5">
              <controlPr defaultSize="0" autoPict="0">
                <anchor moveWithCells="1">
                  <from>
                    <xdr:col>15</xdr:col>
                    <xdr:colOff>95250</xdr:colOff>
                    <xdr:row>17</xdr:row>
                    <xdr:rowOff>133350</xdr:rowOff>
                  </from>
                  <to>
                    <xdr:col>16</xdr:col>
                    <xdr:colOff>428625</xdr:colOff>
                    <xdr:row>19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Introduction</vt:lpstr>
      <vt:lpstr>MarsMass</vt:lpstr>
      <vt:lpstr>Interior</vt:lpstr>
      <vt:lpstr>MomentInertia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Sten</dc:creator>
  <cp:lastModifiedBy>Odenwald, Sten F. (GSFC-672.0)[ADNET SYSTEMS INC]</cp:lastModifiedBy>
  <dcterms:created xsi:type="dcterms:W3CDTF">2014-10-11T14:06:01Z</dcterms:created>
  <dcterms:modified xsi:type="dcterms:W3CDTF">2014-11-18T14:23:10Z</dcterms:modified>
</cp:coreProperties>
</file>